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4.xml.rels" ContentType="application/vnd.openxmlformats-package.relationships+xml"/>
  <Override PartName="/xl/worksheets/_rels/sheet8.xml.rels" ContentType="application/vnd.openxmlformats-package.relationships+xml"/>
  <Override PartName="/xl/worksheets/_rels/sheet13.xml.rels" ContentType="application/vnd.openxmlformats-package.relationships+xml"/>
  <Override PartName="/xl/worksheets/_rels/sheet7.xml.rels" ContentType="application/vnd.openxmlformats-package.relationship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17.xml.rels" ContentType="application/vnd.openxmlformats-package.relationships+xml"/>
  <Override PartName="/xl/worksheets/_rels/sheet16.xml.rels" ContentType="application/vnd.openxmlformats-package.relationships+xml"/>
  <Override PartName="/xl/worksheets/_rels/sheet15.xml.rels" ContentType="application/vnd.openxmlformats-package.relationships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3.xml" ContentType="application/vnd.openxmlformats-officedocument.drawing+xml"/>
  <Override PartName="/xl/drawings/drawing4.xml" ContentType="application/vnd.openxmlformats-officedocument.drawing+xml"/>
  <Override PartName="/xl/drawings/drawing9.xml" ContentType="application/vnd.openxmlformats-officedocument.drawing+xml"/>
  <Override PartName="/xl/drawings/drawing14.xml" ContentType="application/vnd.openxmlformats-officedocument.drawing+xml"/>
  <Override PartName="/xl/drawings/drawing5.xml" ContentType="application/vnd.openxmlformats-officedocument.drawing+xml"/>
  <Override PartName="/xl/drawings/drawing15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1.xml" ContentType="application/vnd.openxmlformats-officedocument.drawing+xml"/>
  <Override PartName="/xl/drawings/drawing16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17.xml" ContentType="application/vnd.openxmlformats-officedocument.drawing+xml"/>
  <Override PartName="/xl/drawings/drawing8.xml" ContentType="application/vnd.openxmlformats-officedocument.drawing+xml"/>
  <Override PartName="/xl/drawings/_rels/drawing3.xml.rels" ContentType="application/vnd.openxmlformats-package.relationships+xml"/>
  <Override PartName="/xl/drawings/_rels/drawing8.xml.rels" ContentType="application/vnd.openxmlformats-package.relationships+xml"/>
  <Override PartName="/xl/drawings/_rels/drawing17.xml.rels" ContentType="application/vnd.openxmlformats-package.relationships+xml"/>
  <Override PartName="/xl/drawings/_rels/drawing2.xml.rels" ContentType="application/vnd.openxmlformats-package.relationships+xml"/>
  <Override PartName="/xl/drawings/_rels/drawing13.xml.rels" ContentType="application/vnd.openxmlformats-package.relationships+xml"/>
  <Override PartName="/xl/drawings/_rels/drawing4.xml.rels" ContentType="application/vnd.openxmlformats-package.relationships+xml"/>
  <Override PartName="/xl/drawings/_rels/drawing9.xml.rels" ContentType="application/vnd.openxmlformats-package.relationships+xml"/>
  <Override PartName="/xl/drawings/_rels/drawing14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5.xml.rels" ContentType="application/vnd.openxmlformats-package.relationships+xml"/>
  <Override PartName="/xl/drawings/_rels/drawing10.xml.rels" ContentType="application/vnd.openxmlformats-package.relationships+xml"/>
  <Override PartName="/xl/drawings/_rels/drawing15.xml.rels" ContentType="application/vnd.openxmlformats-package.relationships+xml"/>
  <Override PartName="/xl/drawings/_rels/drawing6.xml.rels" ContentType="application/vnd.openxmlformats-package.relationships+xml"/>
  <Override PartName="/xl/drawings/_rels/drawing11.xml.rels" ContentType="application/vnd.openxmlformats-package.relationships+xml"/>
  <Override PartName="/xl/drawings/_rels/drawing1.xml.rels" ContentType="application/vnd.openxmlformats-package.relationships+xml"/>
  <Override PartName="/xl/drawings/_rels/drawing16.xml.rels" ContentType="application/vnd.openxmlformats-package.relationships+xml"/>
  <Override PartName="/xl/drawings/drawing12.xml" ContentType="application/vnd.openxmlformats-officedocument.drawing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rtada" sheetId="1" state="visible" r:id="rId3"/>
    <sheet name="Financiero - Anticipos" sheetId="2" state="visible" r:id="rId4"/>
    <sheet name="Financiero - Flujo" sheetId="3" state="visible" r:id="rId5"/>
    <sheet name="Financiero - Utilidad" sheetId="4" state="visible" r:id="rId6"/>
    <sheet name="Avances" sheetId="5" state="visible" r:id="rId7"/>
    <sheet name="Generadores" sheetId="6" state="visible" r:id="rId8"/>
    <sheet name="Catálogo de Conceptos" sheetId="7" state="visible" r:id="rId9"/>
    <sheet name="Obra - Materiales" sheetId="8" state="visible" r:id="rId10"/>
    <sheet name="Obra - Herramientas" sheetId="9" state="visible" r:id="rId11"/>
    <sheet name="Obra - Personal" sheetId="10" state="visible" r:id="rId12"/>
    <sheet name="Obra - Asistencia" sheetId="11" state="visible" r:id="rId13"/>
    <sheet name="Obra - Maquinaria" sheetId="12" state="visible" r:id="rId14"/>
    <sheet name="Obra - Compras" sheetId="13" state="visible" r:id="rId15"/>
    <sheet name="Obra - Proveedores" sheetId="14" state="visible" r:id="rId16"/>
    <sheet name="Obra - Inventario" sheetId="15" state="visible" r:id="rId17"/>
    <sheet name="Bitácora" sheetId="16" state="visible" r:id="rId18"/>
    <sheet name="Registro de Cambios" sheetId="17" state="visible" r:id="rId1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<sst xmlns="http://schemas.openxmlformats.org/spreadsheetml/2006/main" count="628" uniqueCount="376">
  <si>
    <t xml:space="preserve">VAHOstudio</t>
  </si>
  <si>
    <t xml:space="preserve">Expediente del Proyecto</t>
  </si>
  <si>
    <t xml:space="preserve">Código del proyecto:</t>
  </si>
  <si>
    <t xml:space="preserve">[PROY-001]</t>
  </si>
  <si>
    <t xml:space="preserve">Proyecto:</t>
  </si>
  <si>
    <t xml:space="preserve">[Nombre del proyecto]</t>
  </si>
  <si>
    <t xml:space="preserve">Cliente:</t>
  </si>
  <si>
    <t xml:space="preserve">[Nombre del cliente]</t>
  </si>
  <si>
    <t xml:space="preserve">Ubicación:</t>
  </si>
  <si>
    <t xml:space="preserve">[Ciudad, estado]</t>
  </si>
  <si>
    <t xml:space="preserve">Estado:</t>
  </si>
  <si>
    <t xml:space="preserve">Activo</t>
  </si>
  <si>
    <t xml:space="preserve">Responsable:</t>
  </si>
  <si>
    <t xml:space="preserve">[Nombre]</t>
  </si>
  <si>
    <t xml:space="preserve">Fecha de inicio:</t>
  </si>
  <si>
    <t xml:space="preserve">[DD/MM/AAAA]</t>
  </si>
  <si>
    <t xml:space="preserve">Fecha estimada de entrega:</t>
  </si>
  <si>
    <t xml:space="preserve">Monto del contrato ($):</t>
  </si>
  <si>
    <t xml:space="preserve">% Anticipo pactado:</t>
  </si>
  <si>
    <t xml:space="preserve">Elaboró:</t>
  </si>
  <si>
    <t xml:space="preserve">Revisión:</t>
  </si>
  <si>
    <t xml:space="preserve">00</t>
  </si>
  <si>
    <t xml:space="preserve">Alcance contratado</t>
  </si>
  <si>
    <t xml:space="preserve">Arquitectura</t>
  </si>
  <si>
    <t xml:space="preserve">Sí</t>
  </si>
  <si>
    <t xml:space="preserve">Render</t>
  </si>
  <si>
    <t xml:space="preserve">No</t>
  </si>
  <si>
    <t xml:space="preserve">Modelado</t>
  </si>
  <si>
    <t xml:space="preserve">Supervisión</t>
  </si>
  <si>
    <t xml:space="preserve">Dirección de obra</t>
  </si>
  <si>
    <t xml:space="preserve">Construcción</t>
  </si>
  <si>
    <t xml:space="preserve">Hipervínculos</t>
  </si>
  <si>
    <t xml:space="preserve">Cotización</t>
  </si>
  <si>
    <t xml:space="preserve">Contrato</t>
  </si>
  <si>
    <t xml:space="preserve">Carpeta de fotografías</t>
  </si>
  <si>
    <t xml:space="preserve">Carpeta de planos</t>
  </si>
  <si>
    <t xml:space="preserve">Esta es la ÚNICA hoja donde se captura la información general del proyecto. Todas las demás pestañas la jalan por fórmula — no la repitas en ningún otro lado. Actualiza los hipervínculos con la ruta real de tus archivos.</t>
  </si>
  <si>
    <t xml:space="preserve">Ir a módulo</t>
  </si>
  <si>
    <t xml:space="preserve">FINANCIERO — Anticipos y Cobranza</t>
  </si>
  <si>
    <t xml:space="preserve">Captura "Monto facturado" y "Monto cobrado" por cada estimación; el % de amortización, el saldo y el estado se calculan solos.</t>
  </si>
  <si>
    <t xml:space="preserve">No.</t>
  </si>
  <si>
    <t xml:space="preserve">Concepto</t>
  </si>
  <si>
    <t xml:space="preserve">Fecha programada</t>
  </si>
  <si>
    <t xml:space="preserve">Fecha de pago</t>
  </si>
  <si>
    <t xml:space="preserve">Monto facturado ($)</t>
  </si>
  <si>
    <t xml:space="preserve">% Amort. anticipo</t>
  </si>
  <si>
    <t xml:space="preserve">Anticipo amortizado ($)</t>
  </si>
  <si>
    <t xml:space="preserve">Monto neto a cobrar ($)</t>
  </si>
  <si>
    <t xml:space="preserve">Monto cobrado ($)</t>
  </si>
  <si>
    <t xml:space="preserve">Saldo pendiente ($)</t>
  </si>
  <si>
    <t xml:space="preserve">Estado</t>
  </si>
  <si>
    <t xml:space="preserve">Forma de pago</t>
  </si>
  <si>
    <t xml:space="preserve">Notas</t>
  </si>
  <si>
    <t xml:space="preserve">Mes (aux)</t>
  </si>
  <si>
    <t xml:space="preserve">Anticipo inicial</t>
  </si>
  <si>
    <t xml:space="preserve">Estimación 1</t>
  </si>
  <si>
    <t xml:space="preserve">Estimación 2</t>
  </si>
  <si>
    <t xml:space="preserve">Estimación 3</t>
  </si>
  <si>
    <t xml:space="preserve">Estimación 4</t>
  </si>
  <si>
    <t xml:space="preserve">Estimación 5 (finiquito)</t>
  </si>
  <si>
    <t xml:space="preserve">Ajusta el % para recuperar el anticipo pendiente en el finiquito</t>
  </si>
  <si>
    <t xml:space="preserve">TOTALES</t>
  </si>
  <si>
    <t xml:space="preserve">FINANCIERO — Flujo de Efectivo</t>
  </si>
  <si>
    <t xml:space="preserve">Los ingresos jalan lo cobrado en "Financiero - Anticipos" por mes. Los egresos jalan lo comprado en "Obra - Compras" por mes. Nada se captura dos veces.</t>
  </si>
  <si>
    <t xml:space="preserve">Mes</t>
  </si>
  <si>
    <t xml:space="preserve">Ingresos (cobros) $</t>
  </si>
  <si>
    <t xml:space="preserve">Egresos (compras) $</t>
  </si>
  <si>
    <t xml:space="preserve">Flujo neto del mes $</t>
  </si>
  <si>
    <t xml:space="preserve">Saldo acumulado $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</si>
  <si>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</si>
  <si>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</si>
  <si>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</si>
  <si>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</si>
  <si>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</si>
  <si>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</si>
  <si>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</si>
  <si>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</si>
  <si>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</si>
  <si>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</si>
  <si>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</si>
  <si>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</si>
  <si>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</t>
  </si>
  <si>
    <t xml:space="preserve">FINANCIERO — Costos y Utilidad</t>
  </si>
  <si>
    <t xml:space="preserve">Captura el costo Real de cada partida (o jálalo de "Obra - Compras"); la utilidad se calcula sola.</t>
  </si>
  <si>
    <t xml:space="preserve">Presupuestado ($)</t>
  </si>
  <si>
    <t xml:space="preserve">Real ($)</t>
  </si>
  <si>
    <t xml:space="preserve">Variación ($)</t>
  </si>
  <si>
    <t xml:space="preserve">Variación (%)</t>
  </si>
  <si>
    <t xml:space="preserve">Materiales</t>
  </si>
  <si>
    <t xml:space="preserve">Mano de obra</t>
  </si>
  <si>
    <t xml:space="preserve">Subcontratos</t>
  </si>
  <si>
    <t xml:space="preserve">Costos indirectos (administración, renta, honorarios)</t>
  </si>
  <si>
    <t xml:space="preserve">Subtotal costos</t>
  </si>
  <si>
    <t xml:space="preserve">Utilidad del proyecto</t>
  </si>
  <si>
    <t xml:space="preserve">Ingresos totales (contrato)</t>
  </si>
  <si>
    <t xml:space="preserve">(–) Costos totales reales</t>
  </si>
  <si>
    <t xml:space="preserve">Utilidad bruta</t>
  </si>
  <si>
    <t xml:space="preserve">% Utilidad bruta / ingresos</t>
  </si>
  <si>
    <t xml:space="preserve">(–) Impuestos / gastos financieros (%)</t>
  </si>
  <si>
    <t xml:space="preserve">Utilidad neta</t>
  </si>
  <si>
    <t xml:space="preserve">AVANCES — Índice de Entregables</t>
  </si>
  <si>
    <t xml:space="preserve">Cambia el "Estado" en la lista (Pendiente / En revisión / Aprobado / Entregado / No aplica); el avance y el semáforo se calculan solos.</t>
  </si>
  <si>
    <t xml:space="preserve">Clave</t>
  </si>
  <si>
    <t xml:space="preserve">Entregable</t>
  </si>
  <si>
    <t xml:space="preserve">Responsable</t>
  </si>
  <si>
    <t xml:space="preserve">Avance</t>
  </si>
  <si>
    <t xml:space="preserve">Barra</t>
  </si>
  <si>
    <t xml:space="preserve">Val. Cliente</t>
  </si>
  <si>
    <t xml:space="preserve">1. Etapa preliminar</t>
  </si>
  <si>
    <t xml:space="preserve">1.1</t>
  </si>
  <si>
    <t xml:space="preserve">Levantamiento físico del inmueble (detallado)</t>
  </si>
  <si>
    <t xml:space="preserve">[Responsable]</t>
  </si>
  <si>
    <t xml:space="preserve">Entregado</t>
  </si>
  <si>
    <t xml:space="preserve">Pendiente</t>
  </si>
  <si>
    <t xml:space="preserve">1.2</t>
  </si>
  <si>
    <t xml:space="preserve">Situación actual (reporte fotográfico, elementos portantes)</t>
  </si>
  <si>
    <t xml:space="preserve">Aprobado</t>
  </si>
  <si>
    <t xml:space="preserve">2. Anteproyecto</t>
  </si>
  <si>
    <t xml:space="preserve">2.1</t>
  </si>
  <si>
    <t xml:space="preserve">Espacios en plantas, cortes y fachadas (análisis funcional)</t>
  </si>
  <si>
    <t xml:space="preserve">Validado por cliente</t>
  </si>
  <si>
    <t xml:space="preserve">3. Proyecto ejecutivo</t>
  </si>
  <si>
    <t xml:space="preserve">3.1 Planos arquitectónicos</t>
  </si>
  <si>
    <t xml:space="preserve">ARQ-01</t>
  </si>
  <si>
    <t xml:space="preserve">Planta arquitectónica</t>
  </si>
  <si>
    <t xml:space="preserve">ARQ-02</t>
  </si>
  <si>
    <t xml:space="preserve">Planta de techos</t>
  </si>
  <si>
    <t xml:space="preserve">ARQ-03</t>
  </si>
  <si>
    <t xml:space="preserve">Cortes arquitectónicos</t>
  </si>
  <si>
    <t xml:space="preserve">ARQ-04</t>
  </si>
  <si>
    <t xml:space="preserve">Fachadas</t>
  </si>
  <si>
    <t xml:space="preserve">ARQ-05</t>
  </si>
  <si>
    <t xml:space="preserve">Isométrico</t>
  </si>
  <si>
    <t xml:space="preserve">ARQ-06</t>
  </si>
  <si>
    <t xml:space="preserve">Planta de conjunto</t>
  </si>
  <si>
    <t xml:space="preserve">4. Entrega final</t>
  </si>
  <si>
    <t xml:space="preserve">4.1</t>
  </si>
  <si>
    <t xml:space="preserve">Carpeta digital completa</t>
  </si>
  <si>
    <t xml:space="preserve">4.2</t>
  </si>
  <si>
    <t xml:space="preserve">Presentación al cliente</t>
  </si>
  <si>
    <t xml:space="preserve">CATÁLOGO Y GENERADORES — Generadores de Obra</t>
  </si>
  <si>
    <t xml:space="preserve">Por cada Clave, captura una o varias líneas de medición. Cantidad parcial = No. de veces × Largo × Ancho × Alto/Espesor. Si el concepto se mide en m², deja Alto/Espesor en 1. Si es en m (lineal), deja Ancho y Alto/Espesor en 1. Si es por pieza o salida, deja Largo, Ancho y Alto/Espesor en 1.</t>
  </si>
  <si>
    <t xml:space="preserve">Ubicación / Eje</t>
  </si>
  <si>
    <t xml:space="preserve">No. de veces</t>
  </si>
  <si>
    <t xml:space="preserve">Largo (m)</t>
  </si>
  <si>
    <t xml:space="preserve">Ancho (m)</t>
  </si>
  <si>
    <t xml:space="preserve">Alto / Espesor (m)</t>
  </si>
  <si>
    <t xml:space="preserve">Unidad</t>
  </si>
  <si>
    <t xml:space="preserve">Cantidad parcial</t>
  </si>
  <si>
    <t xml:space="preserve">Observaciones</t>
  </si>
  <si>
    <t xml:space="preserve">PRE-01</t>
  </si>
  <si>
    <t xml:space="preserve">Todo el predio</t>
  </si>
  <si>
    <t xml:space="preserve">m2</t>
  </si>
  <si>
    <t xml:space="preserve">PRE-02</t>
  </si>
  <si>
    <t xml:space="preserve">CIM-01</t>
  </si>
  <si>
    <t xml:space="preserve">Ejes 1-4</t>
  </si>
  <si>
    <t xml:space="preserve">m3</t>
  </si>
  <si>
    <t xml:space="preserve">CIM-02</t>
  </si>
  <si>
    <t xml:space="preserve">EST-01</t>
  </si>
  <si>
    <t xml:space="preserve">Ejes A-D</t>
  </si>
  <si>
    <t xml:space="preserve">EST-02</t>
  </si>
  <si>
    <t xml:space="preserve">Planta baja</t>
  </si>
  <si>
    <t xml:space="preserve">ALB-01</t>
  </si>
  <si>
    <t xml:space="preserve">Muros perimetrales</t>
  </si>
  <si>
    <t xml:space="preserve">ALB-02</t>
  </si>
  <si>
    <t xml:space="preserve">Muros interiores</t>
  </si>
  <si>
    <t xml:space="preserve">ACA-01</t>
  </si>
  <si>
    <t xml:space="preserve">ACA-02</t>
  </si>
  <si>
    <t xml:space="preserve">INS-01</t>
  </si>
  <si>
    <t xml:space="preserve">Contactos y apagadores</t>
  </si>
  <si>
    <t xml:space="preserve">salida</t>
  </si>
  <si>
    <t xml:space="preserve">CATÁLOGO Y GENERADORES — Catálogo de Conceptos</t>
  </si>
  <si>
    <t xml:space="preserve">La columna "Cantidad" suma automáticamente lo capturado en "Generadores" por Clave. Solo captura Precio Unitario.</t>
  </si>
  <si>
    <t xml:space="preserve">Descripción</t>
  </si>
  <si>
    <t xml:space="preserve">Cantidad</t>
  </si>
  <si>
    <t xml:space="preserve">Precio unitario ($)</t>
  </si>
  <si>
    <t xml:space="preserve">Importe ($)</t>
  </si>
  <si>
    <t xml:space="preserve">1. Preliminares</t>
  </si>
  <si>
    <t xml:space="preserve">Trazo y nivelación con equipo topográfico</t>
  </si>
  <si>
    <t xml:space="preserve">Limpieza y despalme del terreno</t>
  </si>
  <si>
    <t xml:space="preserve">2. Cimentación</t>
  </si>
  <si>
    <t xml:space="preserve">Excavación para zapatas a máquina</t>
  </si>
  <si>
    <t xml:space="preserve">Plantilla de concreto f'c=100 kg/cm2</t>
  </si>
  <si>
    <t xml:space="preserve">3. Estructura</t>
  </si>
  <si>
    <t xml:space="preserve">Castillo de concreto armado 30x30 cm</t>
  </si>
  <si>
    <t xml:space="preserve">Losa de concreto armado, e=12 cm</t>
  </si>
  <si>
    <t xml:space="preserve">4. Albañilería</t>
  </si>
  <si>
    <t xml:space="preserve">Muro de block hueco 15x20x40 cm</t>
  </si>
  <si>
    <t xml:space="preserve">Aplanado fino cal-arena en muros</t>
  </si>
  <si>
    <t xml:space="preserve">5. Acabados</t>
  </si>
  <si>
    <t xml:space="preserve">Piso de porcelanato 60x60 cm</t>
  </si>
  <si>
    <t xml:space="preserve">Pintura vinílica en muros interiores</t>
  </si>
  <si>
    <t xml:space="preserve">6. Instalaciones</t>
  </si>
  <si>
    <t xml:space="preserve">Salida eléctrica (contacto o apagador)</t>
  </si>
  <si>
    <t xml:space="preserve">TOTAL CATÁLOGO</t>
  </si>
  <si>
    <t xml:space="preserve">OBRA — Control de Materiales</t>
  </si>
  <si>
    <t xml:space="preserve">Captura Cantidad solicitada, recibida y utilizada; la Existencia y el Estado se calculan solos.</t>
  </si>
  <si>
    <t xml:space="preserve">Material</t>
  </si>
  <si>
    <t xml:space="preserve">Cant. solicitada</t>
  </si>
  <si>
    <t xml:space="preserve">Cant. recibida</t>
  </si>
  <si>
    <t xml:space="preserve">Cant. utilizada</t>
  </si>
  <si>
    <t xml:space="preserve">Existencia</t>
  </si>
  <si>
    <t xml:space="preserve">Almacén / Ubicación</t>
  </si>
  <si>
    <t xml:space="preserve">Proveedor</t>
  </si>
  <si>
    <t xml:space="preserve">MAT-01</t>
  </si>
  <si>
    <t xml:space="preserve">Cemento gris 50kg</t>
  </si>
  <si>
    <t xml:space="preserve">saco</t>
  </si>
  <si>
    <t xml:space="preserve">[Bodega]</t>
  </si>
  <si>
    <t xml:space="preserve">Cementos del Sureste</t>
  </si>
  <si>
    <t xml:space="preserve">MAT-02</t>
  </si>
  <si>
    <t xml:space="preserve">Varilla 3/8" 9m</t>
  </si>
  <si>
    <t xml:space="preserve">pza</t>
  </si>
  <si>
    <t xml:space="preserve">Aceros de Chiapas</t>
  </si>
  <si>
    <t xml:space="preserve">MAT-03</t>
  </si>
  <si>
    <t xml:space="preserve">Block hueco 15x20x40</t>
  </si>
  <si>
    <t xml:space="preserve">Tabiquera Regional</t>
  </si>
  <si>
    <t xml:space="preserve">MAT-04</t>
  </si>
  <si>
    <t xml:space="preserve">Arena de río</t>
  </si>
  <si>
    <t xml:space="preserve">[Patio]</t>
  </si>
  <si>
    <t xml:space="preserve">Materiales Tuxtla</t>
  </si>
  <si>
    <t xml:space="preserve">OBRA — Control de Herramientas</t>
  </si>
  <si>
    <t xml:space="preserve">Registra la asignación de herramienta por responsable; actualiza Estado y Condición al devolver.</t>
  </si>
  <si>
    <t xml:space="preserve">Código</t>
  </si>
  <si>
    <t xml:space="preserve">Herramienta</t>
  </si>
  <si>
    <t xml:space="preserve">Responsable asignado</t>
  </si>
  <si>
    <t xml:space="preserve">Fecha asignación</t>
  </si>
  <si>
    <t xml:space="preserve">Fecha devolución</t>
  </si>
  <si>
    <t xml:space="preserve">Condición</t>
  </si>
  <si>
    <t xml:space="preserve">HER-01</t>
  </si>
  <si>
    <t xml:space="preserve">Taladro rotomartillo</t>
  </si>
  <si>
    <t xml:space="preserve">En uso</t>
  </si>
  <si>
    <t xml:space="preserve">Bueno</t>
  </si>
  <si>
    <t xml:space="preserve">HER-02</t>
  </si>
  <si>
    <t xml:space="preserve">Rotomartillo demoledor</t>
  </si>
  <si>
    <t xml:space="preserve">HER-03</t>
  </si>
  <si>
    <t xml:space="preserve">Nivel láser</t>
  </si>
  <si>
    <t xml:space="preserve">Disponible</t>
  </si>
  <si>
    <t xml:space="preserve">HER-04</t>
  </si>
  <si>
    <t xml:space="preserve">Andamio tubular (juego)</t>
  </si>
  <si>
    <t xml:space="preserve">Regular</t>
  </si>
  <si>
    <t xml:space="preserve">OBRA — Control de Personal</t>
  </si>
  <si>
    <t xml:space="preserve">Directorio del personal en obra. El nombre debe coincidir exactamente con el usado en "Obra - Asistencia".</t>
  </si>
  <si>
    <t xml:space="preserve">Nombre</t>
  </si>
  <si>
    <t xml:space="preserve">Puesto / Oficio</t>
  </si>
  <si>
    <t xml:space="preserve">Empresa / Cuadrilla</t>
  </si>
  <si>
    <t xml:space="preserve">Fecha de ingreso</t>
  </si>
  <si>
    <t xml:space="preserve">Tipo de contrato</t>
  </si>
  <si>
    <t xml:space="preserve">Jornal / Salario ($)</t>
  </si>
  <si>
    <t xml:space="preserve">Teléfono</t>
  </si>
  <si>
    <t xml:space="preserve">Contacto de emergencia</t>
  </si>
  <si>
    <t xml:space="preserve">Cesar</t>
  </si>
  <si>
    <t xml:space="preserve">Residente de obra</t>
  </si>
  <si>
    <t xml:space="preserve">Nómina</t>
  </si>
  <si>
    <t xml:space="preserve">[Teléfono]</t>
  </si>
  <si>
    <t xml:space="preserve">[Contacto]</t>
  </si>
  <si>
    <t xml:space="preserve">Fede</t>
  </si>
  <si>
    <t xml:space="preserve">Ayudante general</t>
  </si>
  <si>
    <t xml:space="preserve">Daniel</t>
  </si>
  <si>
    <t xml:space="preserve">Albañil oficial</t>
  </si>
  <si>
    <t xml:space="preserve">Cuadrilla externa</t>
  </si>
  <si>
    <t xml:space="preserve">Destajo</t>
  </si>
  <si>
    <t xml:space="preserve">Luis</t>
  </si>
  <si>
    <t xml:space="preserve">Ayudante de albañil</t>
  </si>
  <si>
    <t xml:space="preserve">OBRA — Lista de Asistencia</t>
  </si>
  <si>
    <t xml:space="preserve">Marca cada día con: P=Presente, F=Falta, I=Incapacidad, V=Vacaciones/Permiso, -=No laborado. Los totales y el % se calculan solos.</t>
  </si>
  <si>
    <t xml:space="preserve">Puesto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</si>
  <si>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</si>
  <si>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</si>
  <si>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</si>
  <si>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</si>
  <si>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</si>
  <si>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</si>
  <si>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</si>
  <si>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</si>
  <si>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</si>
  <si>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</si>
  <si>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</si>
  <si>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</si>
  <si>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</si>
  <si>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</si>
  <si>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</si>
  <si>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</si>
  <si>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</si>
  <si>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</si>
  <si>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</si>
  <si>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</si>
  <si>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</si>
  <si>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</si>
  <si>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</si>
  <si>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</si>
  <si>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</si>
  <si>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</si>
  <si>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</si>
  <si>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</si>
  <si>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</si>
  <si>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</si>
  <si>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</si>
  <si>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Días P</t>
  </si>
  <si>
    <t xml:space="preserve">Días F</t>
  </si>
  <si>
    <t xml:space="preserve">% Asistencia</t>
  </si>
  <si>
    <t xml:space="preserve">OBRA — Control de Maquinaria</t>
  </si>
  <si>
    <t xml:space="preserve">Registro de maquinaria y equipo pesado, propio o rentado, con costo diario y estado operativo.</t>
  </si>
  <si>
    <t xml:space="preserve">Equipo</t>
  </si>
  <si>
    <t xml:space="preserve">Tipo</t>
  </si>
  <si>
    <t xml:space="preserve">Propio / Renta</t>
  </si>
  <si>
    <t xml:space="preserve">Proveedor (si renta)</t>
  </si>
  <si>
    <t xml:space="preserve">Fecha ingreso</t>
  </si>
  <si>
    <t xml:space="preserve">Fecha salida</t>
  </si>
  <si>
    <t xml:space="preserve">Horas de uso</t>
  </si>
  <si>
    <t xml:space="preserve">Costo renta diario ($)</t>
  </si>
  <si>
    <t xml:space="preserve">Retroexcavadora</t>
  </si>
  <si>
    <t xml:space="preserve">Excavación</t>
  </si>
  <si>
    <t xml:space="preserve">Renta</t>
  </si>
  <si>
    <t xml:space="preserve">Rentas Chiapas</t>
  </si>
  <si>
    <t xml:space="preserve">Operando</t>
  </si>
  <si>
    <t xml:space="preserve">Revolvedora 1 saco</t>
  </si>
  <si>
    <t xml:space="preserve">Concreto</t>
  </si>
  <si>
    <t xml:space="preserve">Propio</t>
  </si>
  <si>
    <t xml:space="preserve">—</t>
  </si>
  <si>
    <t xml:space="preserve">Vibrador de concreto</t>
  </si>
  <si>
    <t xml:space="preserve">En mantenimiento</t>
  </si>
  <si>
    <t xml:space="preserve">Camión de volteo 7m3</t>
  </si>
  <si>
    <t xml:space="preserve">Transporte</t>
  </si>
  <si>
    <t xml:space="preserve">Transportes del Sur</t>
  </si>
  <si>
    <t xml:space="preserve">OBRA — Control de Compras</t>
  </si>
  <si>
    <t xml:space="preserve">Captura Cantidad y Precio unitario; el Importe se calcula solo. Esta hoja alimenta los Egresos de "Financiero - Flujo" — no los captures dos veces ahí.</t>
  </si>
  <si>
    <t xml:space="preserve">Fecha</t>
  </si>
  <si>
    <t xml:space="preserve">Concepto / Material</t>
  </si>
  <si>
    <t xml:space="preserve">Factura / Folio</t>
  </si>
  <si>
    <t xml:space="preserve">Renta retroexcavadora (semana)</t>
  </si>
  <si>
    <t xml:space="preserve">semana</t>
  </si>
  <si>
    <t xml:space="preserve">OBRA — Proveedores del Proyecto</t>
  </si>
  <si>
    <t xml:space="preserve">Proveedores usados en ESTE proyecto. El directorio maestro completo de VAHOstudio vive en la Biblioteca (archivo aparte); aquí solo lo que aplica a este expediente.</t>
  </si>
  <si>
    <t xml:space="preserve">Contacto</t>
  </si>
  <si>
    <t xml:space="preserve">Categoría</t>
  </si>
  <si>
    <t xml:space="preserve">Condiciones de pago</t>
  </si>
  <si>
    <t xml:space="preserve">Calificación (1-5)</t>
  </si>
  <si>
    <t xml:space="preserve">Crédito 15 días</t>
  </si>
  <si>
    <t xml:space="preserve">Contado</t>
  </si>
  <si>
    <t xml:space="preserve">Maquinaria</t>
  </si>
  <si>
    <t xml:space="preserve">Semanal por adelantado</t>
  </si>
  <si>
    <t xml:space="preserve">Crédito 30 días</t>
  </si>
  <si>
    <t xml:space="preserve">OBRA — Inventario</t>
  </si>
  <si>
    <t xml:space="preserve">Captura Existencia inicial, Entradas y Salidas; la Existencia actual y el Valor total se calculan solos.</t>
  </si>
  <si>
    <t xml:space="preserve">Existencia inicial</t>
  </si>
  <si>
    <t xml:space="preserve">Entradas</t>
  </si>
  <si>
    <t xml:space="preserve">Salidas</t>
  </si>
  <si>
    <t xml:space="preserve">Existencia actual</t>
  </si>
  <si>
    <t xml:space="preserve">Valor unitario ($)</t>
  </si>
  <si>
    <t xml:space="preserve">Valor total ($)</t>
  </si>
  <si>
    <t xml:space="preserve">Ubicación</t>
  </si>
  <si>
    <t xml:space="preserve">INV-01</t>
  </si>
  <si>
    <t xml:space="preserve">INV-02</t>
  </si>
  <si>
    <t xml:space="preserve">INV-03</t>
  </si>
  <si>
    <t xml:space="preserve">INV-04</t>
  </si>
  <si>
    <t xml:space="preserve">BITÁCORA — Cronología del Proyecto</t>
  </si>
  <si>
    <t xml:space="preserve">Registro cronológico de reuniones, llamadas, correos importantes y acuerdos con el cliente o el equipo.</t>
  </si>
  <si>
    <t xml:space="preserve">Participantes</t>
  </si>
  <si>
    <t xml:space="preserve">Resumen</t>
  </si>
  <si>
    <t xml:space="preserve">Acuerdos / Pendientes</t>
  </si>
  <si>
    <t xml:space="preserve">Reunión</t>
  </si>
  <si>
    <t xml:space="preserve">[Cliente + equipo]</t>
  </si>
  <si>
    <t xml:space="preserve">[Resumen breve]</t>
  </si>
  <si>
    <t xml:space="preserve">[Acuerdos]</t>
  </si>
  <si>
    <t xml:space="preserve">Llamada</t>
  </si>
  <si>
    <t xml:space="preserve">[Participante]</t>
  </si>
  <si>
    <t xml:space="preserve">Correo</t>
  </si>
  <si>
    <t xml:space="preserve">[Destinatario]</t>
  </si>
  <si>
    <t xml:space="preserve">REGISTRO DE CAMBIOS</t>
  </si>
  <si>
    <t xml:space="preserve">Todo cambio de alcance, diseño o especificación que afecte tiempo o costo. El impacto económico acumulado se suma solo.</t>
  </si>
  <si>
    <t xml:space="preserve">Descripción del cambio</t>
  </si>
  <si>
    <t xml:space="preserve">Quién lo solicitó</t>
  </si>
  <si>
    <t xml:space="preserve">Impacto económico ($)</t>
  </si>
  <si>
    <t xml:space="preserve">[Descripción del cambio]</t>
  </si>
  <si>
    <t xml:space="preserve">Cliente</t>
  </si>
  <si>
    <t xml:space="preserve">IMPACTO ECONÓMICO ACUMULADO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</si>
</sst>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"/>
    <numFmt numFmtId="166" formatCode="0%"/>
    <numFmt numFmtId="167" formatCode="General"/>
    <numFmt numFmtId="168" formatCode="0.0%"/>
    <numFmt numFmtId="169" formatCode=";;;"/>
    <numFmt numFmtId="170" formatCode="#,##0.00"/>
    <numFmt numFmtId="171" formatCode="\$#,##0.0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DFBF7"/>
      <name val="Century Gothic"/>
      <family val="0"/>
      <charset val="1"/>
    </font>
    <font>
      <b val="true"/>
      <sz val="13"/>
      <color rgb="FF5C5349"/>
      <name val="Century Gothic"/>
      <family val="0"/>
      <charset val="1"/>
    </font>
    <font>
      <b val="true"/>
      <sz val="11"/>
      <color rgb="FFC1734B"/>
      <name val="Century Gothic"/>
      <family val="0"/>
      <charset val="1"/>
    </font>
    <font>
      <sz val="11"/>
      <color rgb="FF5C5349"/>
      <name val="Century Gothic"/>
      <family val="0"/>
      <charset val="1"/>
    </font>
    <font>
      <b val="true"/>
      <sz val="12"/>
      <color rgb="FFC1734B"/>
      <name val="Century Gothic"/>
      <family val="0"/>
      <charset val="1"/>
    </font>
    <font>
      <sz val="10"/>
      <color rgb="FF5C5349"/>
      <name val="Century Gothic"/>
      <family val="0"/>
      <charset val="1"/>
    </font>
    <font>
      <b val="true"/>
      <sz val="10"/>
      <color rgb="FF5C5349"/>
      <name val="Century Gothic"/>
      <family val="0"/>
      <charset val="1"/>
    </font>
    <font>
      <b val="true"/>
      <u val="single"/>
      <sz val="10"/>
      <color rgb="FF1F5FA8"/>
      <name val="Century Gothic"/>
      <family val="0"/>
      <charset val="1"/>
    </font>
    <font>
      <i val="true"/>
      <sz val="9"/>
      <color rgb="FF5C5349"/>
      <name val="Century Gothic"/>
      <family val="0"/>
      <charset val="1"/>
    </font>
    <font>
      <b val="true"/>
      <sz val="16"/>
      <color rgb="FFFDFBF7"/>
      <name val="Century Gothic"/>
      <family val="0"/>
      <charset val="1"/>
    </font>
    <font>
      <b val="true"/>
      <sz val="9"/>
      <color rgb="FF5C5349"/>
      <name val="Century Gothic"/>
      <family val="0"/>
      <charset val="1"/>
    </font>
    <font>
      <b val="true"/>
      <sz val="10"/>
      <color rgb="FFC1734B"/>
      <name val="Century Gothic"/>
      <family val="0"/>
      <charset val="1"/>
    </font>
    <font>
      <sz val="10"/>
      <color rgb="FF1F5FA8"/>
      <name val="Century Gothic"/>
      <family val="0"/>
      <charset val="1"/>
    </font>
    <font>
      <b val="true"/>
      <sz val="10"/>
      <color rgb="FFFDFBF7"/>
      <name val="Century Gothic"/>
      <family val="0"/>
      <charset val="1"/>
    </font>
    <font>
      <b val="true"/>
      <sz val="11"/>
      <color rgb="FFFDFBF7"/>
      <name val="Century Gothic"/>
      <family val="0"/>
      <charset val="1"/>
    </font>
    <font>
      <b val="true"/>
      <sz val="12"/>
      <color rgb="FFFDFBF7"/>
      <name val="Century Gothic"/>
      <family val="0"/>
      <charset val="1"/>
    </font>
    <font>
      <b val="true"/>
      <sz val="8"/>
      <color rgb="FF5C5349"/>
      <name val="Century Gothic"/>
      <family val="0"/>
      <charset val="1"/>
    </font>
    <font>
      <sz val="9"/>
      <color rgb="FF5C5349"/>
      <name val="Century Gothic"/>
      <family val="0"/>
      <charset val="1"/>
    </font>
    <font>
      <b val="true"/>
      <sz val="10"/>
      <color rgb="FF3C7A5C"/>
      <name val="Century Gothic"/>
      <family val="0"/>
      <charset val="1"/>
    </font>
    <font>
      <b val="true"/>
      <sz val="10"/>
      <color rgb="FFB0492E"/>
      <name val="Century Gothic"/>
      <family val="0"/>
      <charset val="1"/>
    </font>
    <font>
      <b val="true"/>
      <sz val="10"/>
      <color rgb="FF1F5FA8"/>
      <name val="Century Gothi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5C5349"/>
        <bgColor rgb="FF2E5A8A"/>
      </patternFill>
    </fill>
    <fill>
      <patternFill patternType="solid">
        <fgColor rgb="FFE8B8A0"/>
        <bgColor rgb="FFD9CFC2"/>
      </patternFill>
    </fill>
    <fill>
      <patternFill patternType="solid">
        <fgColor rgb="FFF7F1E8"/>
        <bgColor rgb="FFFDFBF7"/>
      </patternFill>
    </fill>
    <fill>
      <patternFill patternType="solid">
        <fgColor rgb="FFFFFFFF"/>
        <bgColor rgb="FFFDF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CFC2"/>
      </left>
      <right style="thin">
        <color rgb="FFD9CFC2"/>
      </right>
      <top style="thin">
        <color rgb="FFD9CFC2"/>
      </top>
      <bottom style="thin">
        <color rgb="FFD9CF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entury Gothic"/>
        <charset val="1"/>
        <family val="0"/>
        <b val="1"/>
        <color rgb="FF3C7A5C"/>
        <sz val="10"/>
      </font>
      <fill>
        <patternFill>
          <bgColor rgb="FFDCEEDB"/>
        </patternFill>
      </fill>
    </dxf>
    <dxf>
      <font>
        <name val="Century Gothic"/>
        <charset val="1"/>
        <family val="0"/>
        <b val="1"/>
        <color rgb="FF8A6A1F"/>
        <sz val="10"/>
      </font>
      <fill>
        <patternFill>
          <bgColor rgb="FFF3E1B0"/>
        </patternFill>
      </fill>
    </dxf>
    <dxf>
      <font>
        <name val="Century Gothic"/>
        <charset val="1"/>
        <family val="0"/>
        <i val="1"/>
        <color rgb="FF8A8378"/>
        <sz val="10"/>
      </font>
      <fill>
        <patternFill>
          <bgColor rgb="FFE8E4DE"/>
        </patternFill>
      </fill>
    </dxf>
    <dxf>
      <font>
        <name val="Century Gothic"/>
        <charset val="1"/>
        <family val="0"/>
        <b val="1"/>
        <color rgb="FFB0492E"/>
        <sz val="10"/>
      </font>
      <fill>
        <patternFill>
          <bgColor rgb="FFF3E0DA"/>
        </patternFill>
      </fill>
    </dxf>
    <dxf>
      <font>
        <name val="Century Gothic"/>
        <charset val="1"/>
        <family val="0"/>
        <b val="1"/>
        <color rgb="FF2E5A8A"/>
        <sz val="10"/>
      </font>
      <fill>
        <patternFill>
          <bgColor rgb="FFD8E3F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1F"/>
      <rgbColor rgb="FF800080"/>
      <rgbColor rgb="FF008080"/>
      <rgbColor rgb="FFD9CFC2"/>
      <rgbColor rgb="FF8A8378"/>
      <rgbColor rgb="FF9999FF"/>
      <rgbColor rgb="FF993366"/>
      <rgbColor rgb="FFFDFBF7"/>
      <rgbColor rgb="FFF7F1E8"/>
      <rgbColor rgb="FF660066"/>
      <rgbColor rgb="FFC1734B"/>
      <rgbColor rgb="FF1F5FA8"/>
      <rgbColor rgb="FFD8E3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4DE"/>
      <rgbColor rgb="FFDCEEDB"/>
      <rgbColor rgb="FFF3E0DA"/>
      <rgbColor rgb="FF99CCFF"/>
      <rgbColor rgb="FFE8B8A0"/>
      <rgbColor rgb="FFCC99FF"/>
      <rgbColor rgb="FFF3E1B0"/>
      <rgbColor rgb="FF3366FF"/>
      <rgbColor rgb="FF33CCCC"/>
      <rgbColor rgb="FF99CC00"/>
      <rgbColor rgb="FFFFCC00"/>
      <rgbColor rgb="FFFF9900"/>
      <rgbColor rgb="FFFF6600"/>
      <rgbColor rgb="FF5C5349"/>
      <rgbColor rgb="FF969696"/>
      <rgbColor rgb="FF003366"/>
      <rgbColor rgb="FF3C7A5C"/>
      <rgbColor rgb="FF003300"/>
      <rgbColor rgb="FF333300"/>
      <rgbColor rgb="FFB0492E"/>
      <rgbColor rgb="FF993366"/>
      <rgbColor rgb="FF2E5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914040</xdr:colOff>
      <xdr:row>0</xdr:row>
      <xdr:rowOff>323640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4370040" y="0"/>
          <a:ext cx="91404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7</xdr:col>
      <xdr:colOff>694800</xdr:colOff>
      <xdr:row>0</xdr:row>
      <xdr:rowOff>247320</xdr:rowOff>
    </xdr:to>
    <xdr:pic>
      <xdr:nvPicPr>
        <xdr:cNvPr id="9" name="Image 1" descr="Picture"/>
        <xdr:cNvPicPr/>
      </xdr:nvPicPr>
      <xdr:blipFill>
        <a:blip r:embed="rId1"/>
        <a:stretch/>
      </xdr:blipFill>
      <xdr:spPr>
        <a:xfrm>
          <a:off x="704844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10</xdr:col>
      <xdr:colOff>18720</xdr:colOff>
      <xdr:row>0</xdr:row>
      <xdr:rowOff>247320</xdr:rowOff>
    </xdr:to>
    <xdr:pic>
      <xdr:nvPicPr>
        <xdr:cNvPr id="10" name="Image 1" descr="Picture"/>
        <xdr:cNvPicPr/>
      </xdr:nvPicPr>
      <xdr:blipFill>
        <a:blip r:embed="rId1"/>
        <a:stretch/>
      </xdr:blipFill>
      <xdr:spPr>
        <a:xfrm>
          <a:off x="365076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7</xdr:col>
      <xdr:colOff>694800</xdr:colOff>
      <xdr:row>0</xdr:row>
      <xdr:rowOff>247320</xdr:rowOff>
    </xdr:to>
    <xdr:pic>
      <xdr:nvPicPr>
        <xdr:cNvPr id="11" name="Image 1" descr="Picture"/>
        <xdr:cNvPicPr/>
      </xdr:nvPicPr>
      <xdr:blipFill>
        <a:blip r:embed="rId1"/>
        <a:stretch/>
      </xdr:blipFill>
      <xdr:spPr>
        <a:xfrm>
          <a:off x="669600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7</xdr:col>
      <xdr:colOff>694800</xdr:colOff>
      <xdr:row>0</xdr:row>
      <xdr:rowOff>247320</xdr:rowOff>
    </xdr:to>
    <xdr:pic>
      <xdr:nvPicPr>
        <xdr:cNvPr id="12" name="Image 1" descr="Picture"/>
        <xdr:cNvPicPr/>
      </xdr:nvPicPr>
      <xdr:blipFill>
        <a:blip r:embed="rId1"/>
        <a:stretch/>
      </xdr:blipFill>
      <xdr:spPr>
        <a:xfrm>
          <a:off x="669600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694800</xdr:colOff>
      <xdr:row>0</xdr:row>
      <xdr:rowOff>247320</xdr:rowOff>
    </xdr:to>
    <xdr:pic>
      <xdr:nvPicPr>
        <xdr:cNvPr id="13" name="Image 1" descr="Picture"/>
        <xdr:cNvPicPr/>
      </xdr:nvPicPr>
      <xdr:blipFill>
        <a:blip r:embed="rId1"/>
        <a:stretch/>
      </xdr:blipFill>
      <xdr:spPr>
        <a:xfrm>
          <a:off x="500436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7</xdr:col>
      <xdr:colOff>694800</xdr:colOff>
      <xdr:row>0</xdr:row>
      <xdr:rowOff>247320</xdr:rowOff>
    </xdr:to>
    <xdr:pic>
      <xdr:nvPicPr>
        <xdr:cNvPr id="14" name="Image 1" descr="Picture"/>
        <xdr:cNvPicPr/>
      </xdr:nvPicPr>
      <xdr:blipFill>
        <a:blip r:embed="rId1"/>
        <a:stretch/>
      </xdr:blipFill>
      <xdr:spPr>
        <a:xfrm>
          <a:off x="599112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0</xdr:row>
      <xdr:rowOff>0</xdr:rowOff>
    </xdr:from>
    <xdr:to>
      <xdr:col>4</xdr:col>
      <xdr:colOff>694800</xdr:colOff>
      <xdr:row>0</xdr:row>
      <xdr:rowOff>247320</xdr:rowOff>
    </xdr:to>
    <xdr:pic>
      <xdr:nvPicPr>
        <xdr:cNvPr id="15" name="Image 1" descr="Picture"/>
        <xdr:cNvPicPr/>
      </xdr:nvPicPr>
      <xdr:blipFill>
        <a:blip r:embed="rId1"/>
        <a:stretch/>
      </xdr:blipFill>
      <xdr:spPr>
        <a:xfrm>
          <a:off x="549792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694800</xdr:colOff>
      <xdr:row>0</xdr:row>
      <xdr:rowOff>247320</xdr:rowOff>
    </xdr:to>
    <xdr:pic>
      <xdr:nvPicPr>
        <xdr:cNvPr id="16" name="Image 1" descr="Picture"/>
        <xdr:cNvPicPr/>
      </xdr:nvPicPr>
      <xdr:blipFill>
        <a:blip r:embed="rId1"/>
        <a:stretch/>
      </xdr:blipFill>
      <xdr:spPr>
        <a:xfrm>
          <a:off x="472248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7</xdr:col>
      <xdr:colOff>694800</xdr:colOff>
      <xdr:row>0</xdr:row>
      <xdr:rowOff>247320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676656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694800</xdr:colOff>
      <xdr:row>0</xdr:row>
      <xdr:rowOff>247320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366516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0</xdr:row>
      <xdr:rowOff>0</xdr:rowOff>
    </xdr:from>
    <xdr:to>
      <xdr:col>2</xdr:col>
      <xdr:colOff>694800</xdr:colOff>
      <xdr:row>0</xdr:row>
      <xdr:rowOff>247320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408816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694800</xdr:colOff>
      <xdr:row>0</xdr:row>
      <xdr:rowOff>247320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648468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0</xdr:row>
      <xdr:rowOff>0</xdr:rowOff>
    </xdr:from>
    <xdr:to>
      <xdr:col>6</xdr:col>
      <xdr:colOff>694800</xdr:colOff>
      <xdr:row>0</xdr:row>
      <xdr:rowOff>247320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542736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694800</xdr:colOff>
      <xdr:row>0</xdr:row>
      <xdr:rowOff>247320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422928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0</xdr:rowOff>
    </xdr:from>
    <xdr:to>
      <xdr:col>7</xdr:col>
      <xdr:colOff>694800</xdr:colOff>
      <xdr:row>0</xdr:row>
      <xdr:rowOff>247320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613224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0</xdr:row>
      <xdr:rowOff>0</xdr:rowOff>
    </xdr:from>
    <xdr:to>
      <xdr:col>6</xdr:col>
      <xdr:colOff>694800</xdr:colOff>
      <xdr:row>0</xdr:row>
      <xdr:rowOff>247320</xdr:rowOff>
    </xdr:to>
    <xdr:pic>
      <xdr:nvPicPr>
        <xdr:cNvPr id="8" name="Image 1" descr="Picture"/>
        <xdr:cNvPicPr/>
      </xdr:nvPicPr>
      <xdr:blipFill>
        <a:blip r:embed="rId1"/>
        <a:stretch/>
      </xdr:blipFill>
      <xdr:spPr>
        <a:xfrm>
          <a:off x="592092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2"/>
    <col collapsed="false" customWidth="true" hidden="false" outlineLevel="0" max="3" min="3" style="0" width="4"/>
    <col collapsed="false" customWidth="true" hidden="false" outlineLevel="0" max="5" min="4" style="0" width="20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</row>
    <row r="4" customFormat="false" ht="21.75" hidden="false" customHeight="true" outlineLevel="0" collapsed="false">
      <c r="A4" s="3" t="s">
        <v>2</v>
      </c>
      <c r="B4" s="4" t="s">
        <v>3</v>
      </c>
    </row>
    <row r="5" customFormat="false" ht="21.75" hidden="false" customHeight="true" outlineLevel="0" collapsed="false">
      <c r="A5" s="3" t="s">
        <v>4</v>
      </c>
      <c r="B5" s="4" t="s">
        <v>5</v>
      </c>
    </row>
    <row r="6" customFormat="false" ht="21.75" hidden="false" customHeight="true" outlineLevel="0" collapsed="false">
      <c r="A6" s="3" t="s">
        <v>6</v>
      </c>
      <c r="B6" s="4" t="s">
        <v>7</v>
      </c>
    </row>
    <row r="7" customFormat="false" ht="21.75" hidden="false" customHeight="true" outlineLevel="0" collapsed="false">
      <c r="A7" s="3" t="s">
        <v>8</v>
      </c>
      <c r="B7" s="4" t="s">
        <v>9</v>
      </c>
    </row>
    <row r="8" customFormat="false" ht="21.75" hidden="false" customHeight="true" outlineLevel="0" collapsed="false">
      <c r="A8" s="3" t="s">
        <v>10</v>
      </c>
      <c r="B8" s="4" t="s">
        <v>11</v>
      </c>
    </row>
    <row r="9" customFormat="false" ht="21.75" hidden="false" customHeight="true" outlineLevel="0" collapsed="false">
      <c r="A9" s="3" t="s">
        <v>12</v>
      </c>
      <c r="B9" s="4" t="s">
        <v>13</v>
      </c>
    </row>
    <row r="10" customFormat="false" ht="21.75" hidden="false" customHeight="true" outlineLevel="0" collapsed="false">
      <c r="A10" s="3" t="s">
        <v>14</v>
      </c>
      <c r="B10" s="4" t="s">
        <v>15</v>
      </c>
    </row>
    <row r="11" customFormat="false" ht="21.75" hidden="false" customHeight="true" outlineLevel="0" collapsed="false">
      <c r="A11" s="3" t="s">
        <v>16</v>
      </c>
      <c r="B11" s="4" t="s">
        <v>15</v>
      </c>
    </row>
    <row r="12" customFormat="false" ht="21.75" hidden="false" customHeight="true" outlineLevel="0" collapsed="false">
      <c r="A12" s="3" t="s">
        <v>17</v>
      </c>
      <c r="B12" s="5" t="n">
        <v>1000000</v>
      </c>
    </row>
    <row r="13" customFormat="false" ht="21.75" hidden="false" customHeight="true" outlineLevel="0" collapsed="false">
      <c r="A13" s="3" t="s">
        <v>18</v>
      </c>
      <c r="B13" s="6" t="n">
        <v>0.3</v>
      </c>
    </row>
    <row r="14" customFormat="false" ht="21.75" hidden="false" customHeight="true" outlineLevel="0" collapsed="false">
      <c r="A14" s="3" t="s">
        <v>19</v>
      </c>
      <c r="B14" s="4" t="s">
        <v>0</v>
      </c>
    </row>
    <row r="15" customFormat="false" ht="21.75" hidden="false" customHeight="true" outlineLevel="0" collapsed="false">
      <c r="A15" s="3" t="s">
        <v>20</v>
      </c>
      <c r="B15" s="4" t="s">
        <v>21</v>
      </c>
    </row>
    <row r="17" customFormat="false" ht="21.75" hidden="false" customHeight="true" outlineLevel="0" collapsed="false">
      <c r="A17" s="7" t="s">
        <v>22</v>
      </c>
      <c r="B17" s="7"/>
      <c r="C17" s="7"/>
      <c r="D17" s="7"/>
      <c r="E17" s="7"/>
    </row>
    <row r="18" customFormat="false" ht="18" hidden="false" customHeight="true" outlineLevel="0" collapsed="false">
      <c r="A18" s="8" t="s">
        <v>23</v>
      </c>
      <c r="B18" s="9" t="s">
        <v>24</v>
      </c>
    </row>
    <row r="19" customFormat="false" ht="18" hidden="false" customHeight="true" outlineLevel="0" collapsed="false">
      <c r="A19" s="8" t="s">
        <v>25</v>
      </c>
      <c r="B19" s="9" t="s">
        <v>26</v>
      </c>
    </row>
    <row r="20" customFormat="false" ht="18" hidden="false" customHeight="true" outlineLevel="0" collapsed="false">
      <c r="A20" s="8" t="s">
        <v>27</v>
      </c>
      <c r="B20" s="9" t="s">
        <v>26</v>
      </c>
    </row>
    <row r="21" customFormat="false" ht="18" hidden="false" customHeight="true" outlineLevel="0" collapsed="false">
      <c r="A21" s="8" t="s">
        <v>28</v>
      </c>
      <c r="B21" s="9" t="s">
        <v>26</v>
      </c>
    </row>
    <row r="22" customFormat="false" ht="18" hidden="false" customHeight="true" outlineLevel="0" collapsed="false">
      <c r="A22" s="8" t="s">
        <v>29</v>
      </c>
      <c r="B22" s="9" t="s">
        <v>26</v>
      </c>
    </row>
    <row r="23" customFormat="false" ht="18" hidden="false" customHeight="true" outlineLevel="0" collapsed="false">
      <c r="A23" s="8" t="s">
        <v>30</v>
      </c>
      <c r="B23" s="9" t="s">
        <v>26</v>
      </c>
    </row>
    <row r="25" customFormat="false" ht="21.75" hidden="false" customHeight="true" outlineLevel="0" collapsed="false">
      <c r="A25" s="7" t="s">
        <v>31</v>
      </c>
      <c r="B25" s="7"/>
      <c r="C25" s="7"/>
      <c r="D25" s="7"/>
      <c r="E25" s="7"/>
    </row>
    <row r="26" customFormat="false" ht="18" hidden="false" customHeight="true" outlineLevel="0" collapsed="false">
      <c r="A26" s="8" t="s">
        <v>32</v>
      </c>
      <c r="B26" s="10" t="str">
        <f aca="false">HYPERLINK("Cotizacion_[Proyecto].xlsx","Abrir")</f>
        <v>Abrir</v>
      </c>
    </row>
    <row r="27" customFormat="false" ht="18" hidden="false" customHeight="true" outlineLevel="0" collapsed="false">
      <c r="A27" s="8" t="s">
        <v>33</v>
      </c>
      <c r="B27" s="10" t="str">
        <f aca="false">HYPERLINK("Contrato_[Proyecto].docx","Abrir")</f>
        <v>Abrir</v>
      </c>
    </row>
    <row r="28" customFormat="false" ht="18" hidden="false" customHeight="true" outlineLevel="0" collapsed="false">
      <c r="A28" s="8" t="s">
        <v>34</v>
      </c>
      <c r="B28" s="10" t="str">
        <f aca="false">HYPERLINK("Fotos/","Abrir")</f>
        <v>Abrir</v>
      </c>
    </row>
    <row r="29" customFormat="false" ht="18" hidden="false" customHeight="true" outlineLevel="0" collapsed="false">
      <c r="A29" s="8" t="s">
        <v>35</v>
      </c>
      <c r="B29" s="10" t="str">
        <f aca="false">HYPERLINK("Planos/","Abrir")</f>
        <v>Abrir</v>
      </c>
    </row>
    <row r="31" customFormat="false" ht="39.75" hidden="false" customHeight="true" outlineLevel="0" collapsed="false">
      <c r="A31" s="11" t="s">
        <v>36</v>
      </c>
      <c r="B31" s="11"/>
      <c r="C31" s="11"/>
      <c r="D31" s="11"/>
      <c r="E31" s="11"/>
    </row>
    <row r="33" customFormat="false" ht="21.75" hidden="false" customHeight="true" outlineLevel="0" collapsed="false">
      <c r="A33" s="7" t="s">
        <v>37</v>
      </c>
      <c r="B33" s="7"/>
      <c r="C33" s="7"/>
      <c r="D33" s="7"/>
      <c r="E33" s="7"/>
    </row>
    <row r="34" customFormat="false" ht="18" hidden="false" customHeight="true" outlineLevel="0" collapsed="false">
      <c r="A34" s="10" t="str">
        <f aca="false">HYPERLINK("#'Financiero - Anticipos'!A1","Financiero - Anticipos")</f>
        <v>Financiero - Anticipos</v>
      </c>
      <c r="C34" s="10" t="str">
        <f aca="false">HYPERLINK("#'Financiero - Flujo'!A1","Financiero - Flujo")</f>
        <v>Financiero - Flujo</v>
      </c>
    </row>
    <row r="35" customFormat="false" ht="18" hidden="false" customHeight="true" outlineLevel="0" collapsed="false">
      <c r="A35" s="10" t="str">
        <f aca="false">HYPERLINK("#'Financiero - Utilidad'!A1","Financiero - Utilidad")</f>
        <v>Financiero - Utilidad</v>
      </c>
      <c r="C35" s="10" t="str">
        <f aca="false">HYPERLINK("#'Avances'!A1","Avances")</f>
        <v>Avances</v>
      </c>
    </row>
    <row r="36" customFormat="false" ht="18" hidden="false" customHeight="true" outlineLevel="0" collapsed="false">
      <c r="A36" s="10" t="str">
        <f aca="false">HYPERLINK("#'Generadores'!A1","Generadores")</f>
        <v>Generadores</v>
      </c>
      <c r="C36" s="10" t="str">
        <f aca="false">HYPERLINK("#'Catálogo de Conceptos'!A1","Catálogo de Conceptos")</f>
        <v>Catálogo de Conceptos</v>
      </c>
    </row>
    <row r="37" customFormat="false" ht="18" hidden="false" customHeight="true" outlineLevel="0" collapsed="false">
      <c r="A37" s="10" t="str">
        <f aca="false">HYPERLINK("#'Obra - Materiales'!A1","Obra - Materiales")</f>
        <v>Obra - Materiales</v>
      </c>
      <c r="C37" s="10" t="str">
        <f aca="false">HYPERLINK("#'Obra - Herramientas'!A1","Obra - Herramientas")</f>
        <v>Obra - Herramientas</v>
      </c>
    </row>
    <row r="38" customFormat="false" ht="18" hidden="false" customHeight="true" outlineLevel="0" collapsed="false">
      <c r="A38" s="10" t="str">
        <f aca="false">HYPERLINK("#'Obra - Personal'!A1","Obra - Personal")</f>
        <v>Obra - Personal</v>
      </c>
      <c r="C38" s="10" t="str">
        <f aca="false">HYPERLINK("#'Obra - Asistencia'!A1","Obra - Asistencia")</f>
        <v>Obra - Asistencia</v>
      </c>
    </row>
    <row r="39" customFormat="false" ht="18" hidden="false" customHeight="true" outlineLevel="0" collapsed="false">
      <c r="A39" s="10" t="str">
        <f aca="false">HYPERLINK("#'Obra - Maquinaria'!A1","Obra - Maquinaria")</f>
        <v>Obra - Maquinaria</v>
      </c>
      <c r="C39" s="10" t="str">
        <f aca="false">HYPERLINK("#'Obra - Compras'!A1","Obra - Compras")</f>
        <v>Obra - Compras</v>
      </c>
    </row>
    <row r="40" customFormat="false" ht="18" hidden="false" customHeight="true" outlineLevel="0" collapsed="false">
      <c r="A40" s="10" t="str">
        <f aca="false">HYPERLINK("#'Obra - Proveedores'!A1","Obra - Proveedores")</f>
        <v>Obra - Proveedores</v>
      </c>
      <c r="C40" s="10" t="str">
        <f aca="false">HYPERLINK("#'Obra - Inventario'!A1","Obra - Inventario")</f>
        <v>Obra - Inventario</v>
      </c>
    </row>
    <row r="41" customFormat="false" ht="18" hidden="false" customHeight="true" outlineLevel="0" collapsed="false">
      <c r="A41" s="10" t="str">
        <f aca="false">HYPERLINK("#'Bitácora'!A1","Bitácora")</f>
        <v>Bitácora</v>
      </c>
      <c r="C41" s="10" t="str">
        <f aca="false">HYPERLINK("#'Registro de Cambios'!A1","Registro de Cambios")</f>
        <v>Registro de Cambios</v>
      </c>
    </row>
  </sheetData>
  <mergeCells count="6">
    <mergeCell ref="A1:E1"/>
    <mergeCell ref="A2:E2"/>
    <mergeCell ref="A17:E17"/>
    <mergeCell ref="A25:E25"/>
    <mergeCell ref="A31:E31"/>
    <mergeCell ref="A33:E33"/>
  </mergeCells>
  <conditionalFormatting sqref="B8">
    <cfRule type="cellIs" priority="2" operator="equal" aboveAverage="0" equalAverage="0" bottom="0" percent="0" rank="0" text="" dxfId="0">
      <formula>"Activo"</formula>
    </cfRule>
    <cfRule type="cellIs" priority="3" operator="equal" aboveAverage="0" equalAverage="0" bottom="0" percent="0" rank="0" text="" dxfId="1">
      <formula>"Pausado"</formula>
    </cfRule>
    <cfRule type="cellIs" priority="4" operator="equal" aboveAverage="0" equalAverage="0" bottom="0" percent="0" rank="0" text="" dxfId="2">
      <formula>"Terminado"</formula>
    </cfRule>
  </conditionalFormatting>
  <conditionalFormatting sqref="B18:B23">
    <cfRule type="cellIs" priority="5" operator="equal" aboveAverage="0" equalAverage="0" bottom="0" percent="0" rank="0" text="" dxfId="0">
      <formula>"Sí"</formula>
    </cfRule>
    <cfRule type="cellIs" priority="6" operator="equal" aboveAverage="0" equalAverage="0" bottom="0" percent="0" rank="0" text="" dxfId="2">
      <formula>"No"</formula>
    </cfRule>
  </conditionalFormatting>
  <dataValidations count="2">
    <dataValidation allowBlank="true" errorStyle="stop" operator="between" showDropDown="false" showErrorMessage="false" showInputMessage="false" sqref="B8" type="list">
      <formula1>"Activo,Pausado,Terminado"</formula1>
      <formula2>0</formula2>
    </dataValidation>
    <dataValidation allowBlank="true" errorStyle="stop" operator="between" showDropDown="false" showErrorMessage="false" showInputMessage="false" sqref="B18:B23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4" min="3" style="0" width="18"/>
    <col collapsed="false" customWidth="true" hidden="false" outlineLevel="0" max="5" min="5" style="0" width="15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9" min="9" style="0" width="18"/>
    <col collapsed="false" customWidth="true" hidden="false" outlineLevel="0" max="10" min="10" style="0" width="10"/>
    <col collapsed="false" customWidth="true" hidden="false" outlineLevel="0" max="11" min="11" style="0" width="22"/>
  </cols>
  <sheetData>
    <row r="1" customFormat="false" ht="30" hidden="false" customHeight="true" outlineLevel="0" collapsed="false">
      <c r="A1" s="12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customFormat="false" ht="15" hidden="false" customHeight="true" outlineLevel="0" collapsed="false">
      <c r="A3" s="14" t="s">
        <v>241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customFormat="false" ht="30" hidden="false" customHeight="true" outlineLevel="0" collapsed="false">
      <c r="A5" s="15" t="s">
        <v>40</v>
      </c>
      <c r="B5" s="15" t="s">
        <v>242</v>
      </c>
      <c r="C5" s="15" t="s">
        <v>243</v>
      </c>
      <c r="D5" s="15" t="s">
        <v>244</v>
      </c>
      <c r="E5" s="15" t="s">
        <v>245</v>
      </c>
      <c r="F5" s="15" t="s">
        <v>246</v>
      </c>
      <c r="G5" s="15" t="s">
        <v>247</v>
      </c>
      <c r="H5" s="15" t="s">
        <v>248</v>
      </c>
      <c r="I5" s="15" t="s">
        <v>249</v>
      </c>
      <c r="J5" s="15" t="s">
        <v>50</v>
      </c>
      <c r="K5" s="15" t="s">
        <v>52</v>
      </c>
    </row>
    <row r="6" customFormat="false" ht="16.5" hidden="false" customHeight="true" outlineLevel="0" collapsed="false">
      <c r="A6" s="18" t="n">
        <v>1</v>
      </c>
      <c r="B6" s="17" t="s">
        <v>250</v>
      </c>
      <c r="C6" s="18" t="s">
        <v>251</v>
      </c>
      <c r="D6" s="18" t="s">
        <v>0</v>
      </c>
      <c r="E6" s="18" t="s">
        <v>15</v>
      </c>
      <c r="F6" s="18" t="s">
        <v>252</v>
      </c>
      <c r="G6" s="22" t="n">
        <v>900</v>
      </c>
      <c r="H6" s="18" t="s">
        <v>253</v>
      </c>
      <c r="I6" s="18" t="s">
        <v>254</v>
      </c>
      <c r="J6" s="49" t="s">
        <v>11</v>
      </c>
      <c r="K6" s="18"/>
    </row>
    <row r="7" customFormat="false" ht="16.5" hidden="false" customHeight="true" outlineLevel="0" collapsed="false">
      <c r="A7" s="18" t="n">
        <v>2</v>
      </c>
      <c r="B7" s="17" t="s">
        <v>255</v>
      </c>
      <c r="C7" s="18" t="s">
        <v>256</v>
      </c>
      <c r="D7" s="18" t="s">
        <v>0</v>
      </c>
      <c r="E7" s="18" t="s">
        <v>15</v>
      </c>
      <c r="F7" s="18" t="s">
        <v>252</v>
      </c>
      <c r="G7" s="22" t="n">
        <v>350</v>
      </c>
      <c r="H7" s="18" t="s">
        <v>253</v>
      </c>
      <c r="I7" s="18" t="s">
        <v>254</v>
      </c>
      <c r="J7" s="49" t="s">
        <v>11</v>
      </c>
      <c r="K7" s="18"/>
    </row>
    <row r="8" customFormat="false" ht="16.5" hidden="false" customHeight="true" outlineLevel="0" collapsed="false">
      <c r="A8" s="18" t="n">
        <v>3</v>
      </c>
      <c r="B8" s="17" t="s">
        <v>257</v>
      </c>
      <c r="C8" s="18" t="s">
        <v>258</v>
      </c>
      <c r="D8" s="18" t="s">
        <v>259</v>
      </c>
      <c r="E8" s="18" t="s">
        <v>15</v>
      </c>
      <c r="F8" s="18" t="s">
        <v>260</v>
      </c>
      <c r="G8" s="22" t="n">
        <v>500</v>
      </c>
      <c r="H8" s="18" t="s">
        <v>253</v>
      </c>
      <c r="I8" s="18" t="s">
        <v>254</v>
      </c>
      <c r="J8" s="49" t="s">
        <v>11</v>
      </c>
      <c r="K8" s="18"/>
    </row>
    <row r="9" customFormat="false" ht="16.5" hidden="false" customHeight="true" outlineLevel="0" collapsed="false">
      <c r="A9" s="18" t="n">
        <v>4</v>
      </c>
      <c r="B9" s="17" t="s">
        <v>261</v>
      </c>
      <c r="C9" s="18" t="s">
        <v>262</v>
      </c>
      <c r="D9" s="18" t="s">
        <v>259</v>
      </c>
      <c r="E9" s="18" t="s">
        <v>15</v>
      </c>
      <c r="F9" s="18" t="s">
        <v>260</v>
      </c>
      <c r="G9" s="22" t="n">
        <v>300</v>
      </c>
      <c r="H9" s="18" t="s">
        <v>253</v>
      </c>
      <c r="I9" s="18" t="s">
        <v>254</v>
      </c>
      <c r="J9" s="49" t="s">
        <v>11</v>
      </c>
      <c r="K9" s="18"/>
    </row>
  </sheetData>
  <mergeCells count="3">
    <mergeCell ref="A1:K1"/>
    <mergeCell ref="A2:K2"/>
    <mergeCell ref="A3:K3"/>
  </mergeCells>
  <conditionalFormatting sqref="J6:J9">
    <cfRule type="cellIs" priority="2" operator="equal" aboveAverage="0" equalAverage="0" bottom="0" percent="0" rank="0" text="" dxfId="0">
      <formula>"Activo"</formula>
    </cfRule>
    <cfRule type="cellIs" priority="3" operator="equal" aboveAverage="0" equalAverage="0" bottom="0" percent="0" rank="0" text="" dxfId="2">
      <formula>"Baja"</formula>
    </cfRule>
  </conditionalFormatting>
  <dataValidations count="1">
    <dataValidation allowBlank="true" errorStyle="stop" operator="between" showDropDown="false" showErrorMessage="false" showInputMessage="false" sqref="J6:J9" type="list">
      <formula1>"Activo,Baja"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34" min="4" style="0" width="3.2"/>
    <col collapsed="false" customWidth="true" hidden="false" outlineLevel="0" max="36" min="35" style="0" width="9"/>
    <col collapsed="false" customWidth="true" hidden="false" outlineLevel="0" max="37" min="37" style="0" width="12"/>
  </cols>
  <sheetData>
    <row r="1" customFormat="false" ht="30" hidden="false" customHeight="true" outlineLevel="0" collapsed="false">
      <c r="A1" s="12" t="s">
        <v>263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customFormat="false" ht="15" hidden="false" customHeight="true" outlineLevel="0" collapsed="false">
      <c r="A3" s="14" t="s">
        <v>264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5" customFormat="false" ht="30" hidden="false" customHeight="true" outlineLevel="0" collapsed="false">
      <c r="A5" s="15" t="s">
        <v>40</v>
      </c>
      <c r="B5" s="15" t="s">
        <v>242</v>
      </c>
      <c r="C5" s="15" t="s">
        <v>265</v>
      </c>
      <c r="D5" s="55" t="s">
        <v>266</v>
      </c>
      <c r="E5" s="55" t="s">
        <v>267</v>
      </c>
      <c r="F5" s="55" t="s">
        <v>268</v>
      </c>
      <c r="G5" s="55" t="s">
        <v>269</v>
      </c>
      <c r="H5" s="55" t="s">
        <v>270</v>
      </c>
      <c r="I5" s="55" t="s">
        <v>271</v>
      </c>
      <c r="J5" s="55" t="s">
        <v>272</v>
      </c>
      <c r="K5" s="55" t="s">
        <v>273</v>
      </c>
      <c r="L5" s="55" t="s">
        <v>274</v>
      </c>
      <c r="M5" s="55" t="s">
        <v>275</v>
      </c>
      <c r="N5" s="55" t="s">
        <v>276</v>
      </c>
      <c r="O5" s="55" t="s">
        <v>277</v>
      </c>
      <c r="P5" s="55" t="s">
        <v>278</v>
      </c>
      <c r="Q5" s="55" t="s">
        <v>279</v>
      </c>
      <c r="R5" s="55" t="s">
        <v>280</v>
      </c>
      <c r="S5" s="55" t="s">
        <v>281</v>
      </c>
      <c r="T5" s="55" t="s">
        <v>282</v>
      </c>
      <c r="U5" s="55" t="s">
        <v>283</v>
      </c>
      <c r="V5" s="55" t="s">
        <v>284</v>
      </c>
      <c r="W5" s="55" t="s">
        <v>285</v>
      </c>
      <c r="X5" s="55" t="s">
        <v>286</v>
      </c>
      <c r="Y5" s="55" t="s">
        <v>287</v>
      </c>
      <c r="Z5" s="55" t="s">
        <v>288</v>
      </c>
      <c r="AA5" s="55" t="s">
        <v>289</v>
      </c>
      <c r="AB5" s="55" t="s">
        <v>290</v>
      </c>
      <c r="AC5" s="55" t="s">
        <v>291</v>
      </c>
      <c r="AD5" s="55" t="s">
        <v>292</v>
      </c>
      <c r="AE5" s="55" t="s">
        <v>293</v>
      </c>
      <c r="AF5" s="55" t="s">
        <v>294</v>
      </c>
      <c r="AG5" s="55" t="s">
        <v>295</v>
      </c>
      <c r="AH5" s="55" t="s">
        <v>296</v>
      </c>
      <c r="AI5" s="15" t="s">
        <v>297</v>
      </c>
      <c r="AJ5" s="15" t="s">
        <v>298</v>
      </c>
      <c r="AK5" s="15" t="s">
        <v>299</v>
      </c>
    </row>
    <row r="6" customFormat="false" ht="15.75" hidden="false" customHeight="true" outlineLevel="0" collapsed="false">
      <c r="A6" s="18" t="n">
        <v>1</v>
      </c>
      <c r="B6" s="17" t="s">
        <v>250</v>
      </c>
      <c r="C6" s="18" t="s">
        <v>251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7" t="n">
        <f aca="false">COUNTIF(D6:AH6,"P")</f>
        <v>0</v>
      </c>
      <c r="AJ6" s="58" t="n">
        <f aca="false">COUNTIF(D6:AH6,"F")</f>
        <v>0</v>
      </c>
      <c r="AK6" s="59" t="n">
        <f aca="false">IFERROR(AI6/COUNTIF(D6:AH6,"&lt;&gt;-"),0)</f>
        <v>0</v>
      </c>
    </row>
    <row r="7" customFormat="false" ht="15.75" hidden="false" customHeight="true" outlineLevel="0" collapsed="false">
      <c r="A7" s="18" t="n">
        <v>2</v>
      </c>
      <c r="B7" s="17" t="s">
        <v>255</v>
      </c>
      <c r="C7" s="18" t="s">
        <v>256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7" t="n">
        <f aca="false">COUNTIF(D7:AH7,"P")</f>
        <v>0</v>
      </c>
      <c r="AJ7" s="58" t="n">
        <f aca="false">COUNTIF(D7:AH7,"F")</f>
        <v>0</v>
      </c>
      <c r="AK7" s="59" t="n">
        <f aca="false">IFERROR(AI7/COUNTIF(D7:AH7,"&lt;&gt;-"),0)</f>
        <v>0</v>
      </c>
    </row>
    <row r="8" customFormat="false" ht="15.75" hidden="false" customHeight="true" outlineLevel="0" collapsed="false">
      <c r="A8" s="18" t="n">
        <v>3</v>
      </c>
      <c r="B8" s="17" t="s">
        <v>257</v>
      </c>
      <c r="C8" s="18" t="s">
        <v>258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7" t="n">
        <f aca="false">COUNTIF(D8:AH8,"P")</f>
        <v>0</v>
      </c>
      <c r="AJ8" s="58" t="n">
        <f aca="false">COUNTIF(D8:AH8,"F")</f>
        <v>0</v>
      </c>
      <c r="AK8" s="59" t="n">
        <f aca="false">IFERROR(AI8/COUNTIF(D8:AH8,"&lt;&gt;-"),0)</f>
        <v>0</v>
      </c>
    </row>
    <row r="9" customFormat="false" ht="15.75" hidden="false" customHeight="true" outlineLevel="0" collapsed="false">
      <c r="A9" s="18" t="n">
        <v>4</v>
      </c>
      <c r="B9" s="17" t="s">
        <v>261</v>
      </c>
      <c r="C9" s="18" t="s">
        <v>262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7" t="n">
        <f aca="false">COUNTIF(D9:AH9,"P")</f>
        <v>0</v>
      </c>
      <c r="AJ9" s="58" t="n">
        <f aca="false">COUNTIF(D9:AH9,"F")</f>
        <v>0</v>
      </c>
      <c r="AK9" s="59" t="n">
        <f aca="false">IFERROR(AI9/COUNTIF(D9:AH9,"&lt;&gt;-"),0)</f>
        <v>0</v>
      </c>
    </row>
  </sheetData>
  <mergeCells count="3">
    <mergeCell ref="A1:AK1"/>
    <mergeCell ref="A2:AK2"/>
    <mergeCell ref="A3:AK3"/>
  </mergeCells>
  <conditionalFormatting sqref="D6:AH9">
    <cfRule type="cellIs" priority="2" operator="equal" aboveAverage="0" equalAverage="0" bottom="0" percent="0" rank="0" text="" dxfId="0">
      <formula>"P"</formula>
    </cfRule>
    <cfRule type="cellIs" priority="3" operator="equal" aboveAverage="0" equalAverage="0" bottom="0" percent="0" rank="0" text="" dxfId="3">
      <formula>"F"</formula>
    </cfRule>
    <cfRule type="cellIs" priority="4" operator="equal" aboveAverage="0" equalAverage="0" bottom="0" percent="0" rank="0" text="" dxfId="1">
      <formula>"I"</formula>
    </cfRule>
    <cfRule type="cellIs" priority="5" operator="equal" aboveAverage="0" equalAverage="0" bottom="0" percent="0" rank="0" text="" dxfId="4">
      <formula>"V"</formula>
    </cfRule>
    <cfRule type="cellIs" priority="6" operator="equal" aboveAverage="0" equalAverage="0" bottom="0" percent="0" rank="0" text="" dxfId="2">
      <formula>"-"</formula>
    </cfRule>
  </conditionalFormatting>
  <dataValidations count="1">
    <dataValidation allowBlank="true" errorStyle="stop" operator="between" showDropDown="false" showErrorMessage="false" showInputMessage="false" sqref="D6:AH9" type="list">
      <formula1>"P,F,I,V,-"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7" min="6" style="0" width="13"/>
    <col collapsed="false" customWidth="true" hidden="false" outlineLevel="0" max="8" min="8" style="0" width="10"/>
    <col collapsed="false" customWidth="true" hidden="false" outlineLevel="0" max="9" min="9" style="0" width="16"/>
    <col collapsed="false" customWidth="true" hidden="false" outlineLevel="0" max="10" min="10" style="0" width="15"/>
    <col collapsed="false" customWidth="true" hidden="false" outlineLevel="0" max="11" min="11" style="0" width="16"/>
    <col collapsed="false" customWidth="true" hidden="false" outlineLevel="0" max="12" min="12" style="0" width="20"/>
  </cols>
  <sheetData>
    <row r="1" customFormat="false" ht="30" hidden="false" customHeight="true" outlineLevel="0" collapsed="false">
      <c r="A1" s="12" t="s">
        <v>300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customFormat="false" ht="15" hidden="false" customHeight="true" outlineLevel="0" collapsed="false">
      <c r="A3" s="14" t="s">
        <v>301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customFormat="false" ht="30" hidden="false" customHeight="true" outlineLevel="0" collapsed="false">
      <c r="A5" s="15" t="s">
        <v>40</v>
      </c>
      <c r="B5" s="15" t="s">
        <v>302</v>
      </c>
      <c r="C5" s="15" t="s">
        <v>303</v>
      </c>
      <c r="D5" s="15" t="s">
        <v>304</v>
      </c>
      <c r="E5" s="15" t="s">
        <v>305</v>
      </c>
      <c r="F5" s="15" t="s">
        <v>306</v>
      </c>
      <c r="G5" s="15" t="s">
        <v>307</v>
      </c>
      <c r="H5" s="15" t="s">
        <v>308</v>
      </c>
      <c r="I5" s="15" t="s">
        <v>309</v>
      </c>
      <c r="J5" s="15" t="s">
        <v>50</v>
      </c>
      <c r="K5" s="15" t="s">
        <v>104</v>
      </c>
      <c r="L5" s="15" t="s">
        <v>52</v>
      </c>
    </row>
    <row r="6" customFormat="false" ht="16.5" hidden="false" customHeight="true" outlineLevel="0" collapsed="false">
      <c r="A6" s="18" t="n">
        <v>1</v>
      </c>
      <c r="B6" s="17" t="s">
        <v>310</v>
      </c>
      <c r="C6" s="18" t="s">
        <v>311</v>
      </c>
      <c r="D6" s="18" t="s">
        <v>312</v>
      </c>
      <c r="E6" s="18" t="s">
        <v>313</v>
      </c>
      <c r="F6" s="18" t="s">
        <v>15</v>
      </c>
      <c r="G6" s="18"/>
      <c r="H6" s="52" t="n">
        <v>0</v>
      </c>
      <c r="I6" s="22" t="n">
        <v>3500</v>
      </c>
      <c r="J6" s="49" t="s">
        <v>314</v>
      </c>
      <c r="K6" s="18" t="s">
        <v>111</v>
      </c>
      <c r="L6" s="18"/>
    </row>
    <row r="7" customFormat="false" ht="16.5" hidden="false" customHeight="true" outlineLevel="0" collapsed="false">
      <c r="A7" s="18" t="n">
        <v>2</v>
      </c>
      <c r="B7" s="17" t="s">
        <v>315</v>
      </c>
      <c r="C7" s="18" t="s">
        <v>316</v>
      </c>
      <c r="D7" s="18" t="s">
        <v>317</v>
      </c>
      <c r="E7" s="18" t="s">
        <v>318</v>
      </c>
      <c r="F7" s="18" t="s">
        <v>15</v>
      </c>
      <c r="G7" s="18"/>
      <c r="H7" s="52" t="n">
        <v>0</v>
      </c>
      <c r="I7" s="22" t="n">
        <v>0</v>
      </c>
      <c r="J7" s="49" t="s">
        <v>314</v>
      </c>
      <c r="K7" s="18" t="s">
        <v>111</v>
      </c>
      <c r="L7" s="18"/>
    </row>
    <row r="8" customFormat="false" ht="16.5" hidden="false" customHeight="true" outlineLevel="0" collapsed="false">
      <c r="A8" s="18" t="n">
        <v>3</v>
      </c>
      <c r="B8" s="17" t="s">
        <v>319</v>
      </c>
      <c r="C8" s="18" t="s">
        <v>316</v>
      </c>
      <c r="D8" s="18" t="s">
        <v>317</v>
      </c>
      <c r="E8" s="18" t="s">
        <v>318</v>
      </c>
      <c r="F8" s="18" t="s">
        <v>15</v>
      </c>
      <c r="G8" s="18"/>
      <c r="H8" s="52" t="n">
        <v>0</v>
      </c>
      <c r="I8" s="22" t="n">
        <v>0</v>
      </c>
      <c r="J8" s="49" t="s">
        <v>320</v>
      </c>
      <c r="K8" s="18" t="s">
        <v>111</v>
      </c>
      <c r="L8" s="18"/>
    </row>
    <row r="9" customFormat="false" ht="16.5" hidden="false" customHeight="true" outlineLevel="0" collapsed="false">
      <c r="A9" s="18" t="n">
        <v>4</v>
      </c>
      <c r="B9" s="17" t="s">
        <v>321</v>
      </c>
      <c r="C9" s="18" t="s">
        <v>322</v>
      </c>
      <c r="D9" s="18" t="s">
        <v>312</v>
      </c>
      <c r="E9" s="18" t="s">
        <v>323</v>
      </c>
      <c r="F9" s="18" t="s">
        <v>15</v>
      </c>
      <c r="G9" s="18"/>
      <c r="H9" s="52" t="n">
        <v>0</v>
      </c>
      <c r="I9" s="22" t="n">
        <v>2800</v>
      </c>
      <c r="J9" s="49" t="s">
        <v>314</v>
      </c>
      <c r="K9" s="18" t="s">
        <v>111</v>
      </c>
      <c r="L9" s="18"/>
    </row>
  </sheetData>
  <mergeCells count="3">
    <mergeCell ref="A1:L1"/>
    <mergeCell ref="A2:L2"/>
    <mergeCell ref="A3:L3"/>
  </mergeCells>
  <conditionalFormatting sqref="J6:J9">
    <cfRule type="cellIs" priority="2" operator="equal" aboveAverage="0" equalAverage="0" bottom="0" percent="0" rank="0" text="" dxfId="0">
      <formula>"Operando"</formula>
    </cfRule>
    <cfRule type="cellIs" priority="3" operator="equal" aboveAverage="0" equalAverage="0" bottom="0" percent="0" rank="0" text="" dxfId="1">
      <formula>"En mantenimiento"</formula>
    </cfRule>
    <cfRule type="cellIs" priority="4" operator="equal" aboveAverage="0" equalAverage="0" bottom="0" percent="0" rank="0" text="" dxfId="3">
      <formula>"Fuera de servicio"</formula>
    </cfRule>
  </conditionalFormatting>
  <dataValidations count="2">
    <dataValidation allowBlank="true" errorStyle="stop" operator="between" showDropDown="false" showErrorMessage="false" showInputMessage="false" sqref="D6:D9" type="list">
      <formula1>"Propio,Renta"</formula1>
      <formula2>0</formula2>
    </dataValidation>
    <dataValidation allowBlank="true" errorStyle="stop" operator="between" showDropDown="false" showErrorMessage="false" showInputMessage="false" sqref="J6:J9" type="list">
      <formula1>"Operando,En mantenimiento,Fuera de servicio"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26"/>
    <col collapsed="false" customWidth="true" hidden="false" outlineLevel="0" max="4" min="4" style="0" width="18"/>
    <col collapsed="false" customWidth="true" hidden="false" outlineLevel="0" max="5" min="5" style="0" width="10"/>
    <col collapsed="false" customWidth="true" hidden="false" outlineLevel="0" max="6" min="6" style="0" width="9"/>
    <col collapsed="false" customWidth="true" hidden="false" outlineLevel="0" max="7" min="7" style="0" width="14"/>
    <col collapsed="false" customWidth="true" hidden="false" outlineLevel="0" max="8" min="8" style="0" width="13"/>
    <col collapsed="false" customWidth="true" hidden="false" outlineLevel="0" max="9" min="9" style="0" width="14"/>
    <col collapsed="false" customWidth="true" hidden="false" outlineLevel="0" max="10" min="10" style="0" width="11"/>
    <col collapsed="false" customWidth="true" hidden="false" outlineLevel="0" max="11" min="11" style="0" width="14"/>
    <col collapsed="false" customWidth="true" hidden="false" outlineLevel="0" max="12" min="12" style="0" width="18"/>
    <col collapsed="false" customWidth="true" hidden="true" outlineLevel="0" max="13" min="13" style="0" width="13"/>
  </cols>
  <sheetData>
    <row r="1" customFormat="false" ht="30" hidden="false" customHeight="true" outlineLevel="0" collapsed="false">
      <c r="A1" s="12" t="s">
        <v>324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false" ht="15" hidden="false" customHeight="true" outlineLevel="0" collapsed="false">
      <c r="A3" s="14" t="s">
        <v>325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5" customFormat="false" ht="30" hidden="false" customHeight="true" outlineLevel="0" collapsed="false">
      <c r="A5" s="15" t="s">
        <v>40</v>
      </c>
      <c r="B5" s="15" t="s">
        <v>326</v>
      </c>
      <c r="C5" s="15" t="s">
        <v>327</v>
      </c>
      <c r="D5" s="15" t="s">
        <v>203</v>
      </c>
      <c r="E5" s="15" t="s">
        <v>174</v>
      </c>
      <c r="F5" s="15" t="s">
        <v>147</v>
      </c>
      <c r="G5" s="15" t="s">
        <v>175</v>
      </c>
      <c r="H5" s="15" t="s">
        <v>176</v>
      </c>
      <c r="I5" s="15" t="s">
        <v>51</v>
      </c>
      <c r="J5" s="15" t="s">
        <v>50</v>
      </c>
      <c r="K5" s="15" t="s">
        <v>328</v>
      </c>
      <c r="L5" s="15" t="s">
        <v>52</v>
      </c>
      <c r="M5" s="16" t="s">
        <v>53</v>
      </c>
    </row>
    <row r="6" customFormat="false" ht="16.5" hidden="false" customHeight="true" outlineLevel="0" collapsed="false">
      <c r="A6" s="18" t="n">
        <v>1</v>
      </c>
      <c r="B6" s="18" t="s">
        <v>15</v>
      </c>
      <c r="C6" s="17" t="s">
        <v>205</v>
      </c>
      <c r="D6" s="18" t="s">
        <v>208</v>
      </c>
      <c r="E6" s="52" t="n">
        <v>200</v>
      </c>
      <c r="F6" s="18" t="s">
        <v>206</v>
      </c>
      <c r="G6" s="54" t="n">
        <v>195</v>
      </c>
      <c r="H6" s="21" t="n">
        <f aca="false">E6*G6</f>
        <v>39000</v>
      </c>
      <c r="I6" s="18"/>
      <c r="J6" s="49" t="s">
        <v>113</v>
      </c>
      <c r="K6" s="18"/>
      <c r="L6" s="18"/>
      <c r="M6" s="0" t="str">
        <f aca="false">IFERROR(MONTH(B6),"")</f>
        <v/>
      </c>
    </row>
    <row r="7" customFormat="false" ht="16.5" hidden="false" customHeight="true" outlineLevel="0" collapsed="false">
      <c r="A7" s="18" t="n">
        <v>2</v>
      </c>
      <c r="B7" s="18" t="s">
        <v>15</v>
      </c>
      <c r="C7" s="17" t="s">
        <v>210</v>
      </c>
      <c r="D7" s="18" t="s">
        <v>212</v>
      </c>
      <c r="E7" s="52" t="n">
        <v>150</v>
      </c>
      <c r="F7" s="18" t="s">
        <v>211</v>
      </c>
      <c r="G7" s="54" t="n">
        <v>145</v>
      </c>
      <c r="H7" s="21" t="n">
        <f aca="false">E7*G7</f>
        <v>21750</v>
      </c>
      <c r="I7" s="18"/>
      <c r="J7" s="49" t="s">
        <v>113</v>
      </c>
      <c r="K7" s="18"/>
      <c r="L7" s="18"/>
      <c r="M7" s="0" t="str">
        <f aca="false">IFERROR(MONTH(B7),"")</f>
        <v/>
      </c>
    </row>
    <row r="8" customFormat="false" ht="16.5" hidden="false" customHeight="true" outlineLevel="0" collapsed="false">
      <c r="A8" s="18" t="n">
        <v>3</v>
      </c>
      <c r="B8" s="18" t="s">
        <v>15</v>
      </c>
      <c r="C8" s="17" t="s">
        <v>329</v>
      </c>
      <c r="D8" s="18" t="s">
        <v>313</v>
      </c>
      <c r="E8" s="52" t="n">
        <v>1</v>
      </c>
      <c r="F8" s="18" t="s">
        <v>330</v>
      </c>
      <c r="G8" s="54" t="n">
        <v>17500</v>
      </c>
      <c r="H8" s="21" t="n">
        <f aca="false">E8*G8</f>
        <v>17500</v>
      </c>
      <c r="I8" s="18"/>
      <c r="J8" s="49" t="s">
        <v>113</v>
      </c>
      <c r="K8" s="18"/>
      <c r="L8" s="18"/>
      <c r="M8" s="0" t="str">
        <f aca="false">IFERROR(MONTH(B8),"")</f>
        <v/>
      </c>
    </row>
    <row r="9" customFormat="false" ht="16.5" hidden="false" customHeight="true" outlineLevel="0" collapsed="false">
      <c r="A9" s="18" t="n">
        <v>4</v>
      </c>
      <c r="B9" s="18" t="s">
        <v>15</v>
      </c>
      <c r="C9" s="17" t="s">
        <v>214</v>
      </c>
      <c r="D9" s="18" t="s">
        <v>215</v>
      </c>
      <c r="E9" s="52" t="n">
        <v>3000</v>
      </c>
      <c r="F9" s="18" t="s">
        <v>211</v>
      </c>
      <c r="G9" s="54" t="n">
        <v>9.5</v>
      </c>
      <c r="H9" s="21" t="n">
        <f aca="false">E9*G9</f>
        <v>28500</v>
      </c>
      <c r="I9" s="18"/>
      <c r="J9" s="49" t="s">
        <v>113</v>
      </c>
      <c r="K9" s="18"/>
      <c r="L9" s="18"/>
      <c r="M9" s="0" t="str">
        <f aca="false">IFERROR(MONTH(B9),"")</f>
        <v/>
      </c>
    </row>
    <row r="10" customFormat="false" ht="19.5" hidden="false" customHeight="true" outlineLevel="0" collapsed="false">
      <c r="A10" s="26"/>
      <c r="B10" s="26"/>
      <c r="C10" s="27" t="s">
        <v>81</v>
      </c>
      <c r="D10" s="26"/>
      <c r="E10" s="26"/>
      <c r="F10" s="26"/>
      <c r="G10" s="26"/>
      <c r="H10" s="28" t="n">
        <f aca="false">SUM(H6:H9)</f>
        <v>106750</v>
      </c>
      <c r="I10" s="26"/>
      <c r="J10" s="26"/>
      <c r="K10" s="26"/>
      <c r="L10" s="26"/>
    </row>
  </sheetData>
  <mergeCells count="3">
    <mergeCell ref="A1:M1"/>
    <mergeCell ref="A2:M2"/>
    <mergeCell ref="A3:M3"/>
  </mergeCells>
  <conditionalFormatting sqref="J6:J9">
    <cfRule type="cellIs" priority="2" operator="equal" aboveAverage="0" equalAverage="0" bottom="0" percent="0" rank="0" text="" dxfId="0">
      <formula>"Pagado"</formula>
    </cfRule>
    <cfRule type="cellIs" priority="3" operator="equal" aboveAverage="0" equalAverage="0" bottom="0" percent="0" rank="0" text="" dxfId="3">
      <formula>"Pendiente"</formula>
    </cfRule>
  </conditionalFormatting>
  <dataValidations count="2">
    <dataValidation allowBlank="true" errorStyle="stop" operator="between" showDropDown="false" showErrorMessage="false" showInputMessage="false" sqref="I6:I9" type="list">
      <formula1>"Transferencia,Cheque,Efectivo,Crédito,Otro"</formula1>
      <formula2>0</formula2>
    </dataValidation>
    <dataValidation allowBlank="true" errorStyle="stop" operator="between" showDropDown="false" showErrorMessage="false" showInputMessage="false" sqref="J6:J9" type="list">
      <formula1>"Pendiente,Pagado"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20"/>
    <col collapsed="false" customWidth="true" hidden="false" outlineLevel="0" max="7" min="7" style="0" width="13"/>
    <col collapsed="false" customWidth="true" hidden="false" outlineLevel="0" max="8" min="8" style="0" width="22"/>
  </cols>
  <sheetData>
    <row r="1" customFormat="false" ht="30" hidden="false" customHeight="true" outlineLevel="0" collapsed="false">
      <c r="A1" s="12" t="s">
        <v>331</v>
      </c>
      <c r="B1" s="12"/>
      <c r="C1" s="12"/>
      <c r="D1" s="12"/>
      <c r="E1" s="12"/>
      <c r="F1" s="12"/>
      <c r="G1" s="12"/>
      <c r="H1" s="12"/>
      <c r="I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</row>
    <row r="3" customFormat="false" ht="15" hidden="false" customHeight="true" outlineLevel="0" collapsed="false">
      <c r="A3" s="14" t="s">
        <v>332</v>
      </c>
      <c r="B3" s="14"/>
      <c r="C3" s="14"/>
      <c r="D3" s="14"/>
      <c r="E3" s="14"/>
      <c r="F3" s="14"/>
      <c r="G3" s="14"/>
      <c r="H3" s="14"/>
      <c r="I3" s="14"/>
    </row>
    <row r="5" customFormat="false" ht="30" hidden="false" customHeight="true" outlineLevel="0" collapsed="false">
      <c r="A5" s="15" t="s">
        <v>40</v>
      </c>
      <c r="B5" s="15" t="s">
        <v>203</v>
      </c>
      <c r="C5" s="15" t="s">
        <v>333</v>
      </c>
      <c r="D5" s="15" t="s">
        <v>248</v>
      </c>
      <c r="E5" s="15" t="s">
        <v>334</v>
      </c>
      <c r="F5" s="15" t="s">
        <v>335</v>
      </c>
      <c r="G5" s="15" t="s">
        <v>336</v>
      </c>
      <c r="H5" s="15" t="s">
        <v>52</v>
      </c>
    </row>
    <row r="6" customFormat="false" ht="16.5" hidden="false" customHeight="true" outlineLevel="0" collapsed="false">
      <c r="A6" s="18" t="n">
        <v>1</v>
      </c>
      <c r="B6" s="17" t="s">
        <v>208</v>
      </c>
      <c r="C6" s="18" t="s">
        <v>254</v>
      </c>
      <c r="D6" s="18" t="s">
        <v>253</v>
      </c>
      <c r="E6" s="18" t="s">
        <v>88</v>
      </c>
      <c r="F6" s="18" t="s">
        <v>337</v>
      </c>
      <c r="G6" s="60" t="n">
        <v>5</v>
      </c>
      <c r="H6" s="18"/>
    </row>
    <row r="7" customFormat="false" ht="16.5" hidden="false" customHeight="true" outlineLevel="0" collapsed="false">
      <c r="A7" s="18" t="n">
        <v>2</v>
      </c>
      <c r="B7" s="17" t="s">
        <v>212</v>
      </c>
      <c r="C7" s="18" t="s">
        <v>254</v>
      </c>
      <c r="D7" s="18" t="s">
        <v>253</v>
      </c>
      <c r="E7" s="18" t="s">
        <v>88</v>
      </c>
      <c r="F7" s="18" t="s">
        <v>338</v>
      </c>
      <c r="G7" s="60" t="n">
        <v>4</v>
      </c>
      <c r="H7" s="18"/>
    </row>
    <row r="8" customFormat="false" ht="16.5" hidden="false" customHeight="true" outlineLevel="0" collapsed="false">
      <c r="A8" s="18" t="n">
        <v>3</v>
      </c>
      <c r="B8" s="17" t="s">
        <v>313</v>
      </c>
      <c r="C8" s="18" t="s">
        <v>254</v>
      </c>
      <c r="D8" s="18" t="s">
        <v>253</v>
      </c>
      <c r="E8" s="18" t="s">
        <v>339</v>
      </c>
      <c r="F8" s="18" t="s">
        <v>340</v>
      </c>
      <c r="G8" s="60" t="n">
        <v>4</v>
      </c>
      <c r="H8" s="18"/>
    </row>
    <row r="9" customFormat="false" ht="16.5" hidden="false" customHeight="true" outlineLevel="0" collapsed="false">
      <c r="A9" s="18" t="n">
        <v>4</v>
      </c>
      <c r="B9" s="17" t="s">
        <v>215</v>
      </c>
      <c r="C9" s="18" t="s">
        <v>254</v>
      </c>
      <c r="D9" s="18" t="s">
        <v>253</v>
      </c>
      <c r="E9" s="18" t="s">
        <v>88</v>
      </c>
      <c r="F9" s="18" t="s">
        <v>341</v>
      </c>
      <c r="G9" s="60" t="n">
        <v>5</v>
      </c>
      <c r="H9" s="18"/>
    </row>
  </sheetData>
  <mergeCells count="3">
    <mergeCell ref="A1:I1"/>
    <mergeCell ref="A2:I2"/>
    <mergeCell ref="A3:I3"/>
  </mergeCells>
  <conditionalFormatting sqref="G6:G9">
    <cfRule type="cellIs" priority="2" operator="greaterThanOrEqual" aboveAverage="0" equalAverage="0" bottom="0" percent="0" rank="0" text="" dxfId="0">
      <formula>4</formula>
    </cfRule>
    <cfRule type="cellIs" priority="3" operator="equal" aboveAverage="0" equalAverage="0" bottom="0" percent="0" rank="0" text="" dxfId="1">
      <formula>3</formula>
    </cfRule>
    <cfRule type="cellIs" priority="4" operator="lessThanOrEqual" aboveAverage="0" equalAverage="0" bottom="0" percent="0" rank="0" text="" dxfId="3">
      <formula>2</formula>
    </cfRule>
  </conditionalFormatting>
  <dataValidations count="2">
    <dataValidation allowBlank="true" errorStyle="stop" operator="between" showDropDown="false" showErrorMessage="false" showInputMessage="false" sqref="E6:E9" type="list">
      <formula1>"Materiales,Maquinaria,Subcontrato,Servicios,Otro"</formula1>
      <formula2>0</formula2>
    </dataValidation>
    <dataValidation allowBlank="true" errorStyle="stop" operator="between" showDropDown="false" showErrorMessage="false" showInputMessage="false" sqref="G6:G9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0"/>
    <col collapsed="false" customWidth="true" hidden="false" outlineLevel="0" max="3" min="3" style="0" width="24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13"/>
    <col collapsed="false" customWidth="true" hidden="false" outlineLevel="0" max="7" min="7" style="0" width="11"/>
    <col collapsed="false" customWidth="true" hidden="false" outlineLevel="0" max="8" min="8" style="0" width="10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13"/>
    <col collapsed="false" customWidth="true" hidden="false" outlineLevel="0" max="12" min="12" style="0" width="16"/>
  </cols>
  <sheetData>
    <row r="1" customFormat="false" ht="30" hidden="false" customHeight="true" outlineLevel="0" collapsed="false">
      <c r="A1" s="12" t="s">
        <v>342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customFormat="false" ht="15" hidden="false" customHeight="true" outlineLevel="0" collapsed="false">
      <c r="A3" s="14" t="s">
        <v>343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customFormat="false" ht="30" hidden="false" customHeight="true" outlineLevel="0" collapsed="false">
      <c r="A5" s="15" t="s">
        <v>40</v>
      </c>
      <c r="B5" s="15" t="s">
        <v>102</v>
      </c>
      <c r="C5" s="15" t="s">
        <v>173</v>
      </c>
      <c r="D5" s="15" t="s">
        <v>334</v>
      </c>
      <c r="E5" s="15" t="s">
        <v>147</v>
      </c>
      <c r="F5" s="15" t="s">
        <v>344</v>
      </c>
      <c r="G5" s="15" t="s">
        <v>345</v>
      </c>
      <c r="H5" s="15" t="s">
        <v>346</v>
      </c>
      <c r="I5" s="15" t="s">
        <v>347</v>
      </c>
      <c r="J5" s="15" t="s">
        <v>348</v>
      </c>
      <c r="K5" s="15" t="s">
        <v>349</v>
      </c>
      <c r="L5" s="15" t="s">
        <v>350</v>
      </c>
    </row>
    <row r="6" customFormat="false" ht="16.5" hidden="false" customHeight="true" outlineLevel="0" collapsed="false">
      <c r="A6" s="18" t="n">
        <v>1</v>
      </c>
      <c r="B6" s="17" t="s">
        <v>351</v>
      </c>
      <c r="C6" s="18" t="s">
        <v>205</v>
      </c>
      <c r="D6" s="18" t="s">
        <v>197</v>
      </c>
      <c r="E6" s="18" t="s">
        <v>206</v>
      </c>
      <c r="F6" s="52" t="n">
        <v>0</v>
      </c>
      <c r="G6" s="52" t="n">
        <v>200</v>
      </c>
      <c r="H6" s="52" t="n">
        <v>120</v>
      </c>
      <c r="I6" s="23" t="n">
        <f aca="false">F6+G6-H6</f>
        <v>80</v>
      </c>
      <c r="J6" s="54" t="n">
        <v>195</v>
      </c>
      <c r="K6" s="21" t="n">
        <f aca="false">I6*J6</f>
        <v>15600</v>
      </c>
      <c r="L6" s="18" t="s">
        <v>207</v>
      </c>
    </row>
    <row r="7" customFormat="false" ht="16.5" hidden="false" customHeight="true" outlineLevel="0" collapsed="false">
      <c r="A7" s="18" t="n">
        <v>2</v>
      </c>
      <c r="B7" s="17" t="s">
        <v>352</v>
      </c>
      <c r="C7" s="18" t="s">
        <v>210</v>
      </c>
      <c r="D7" s="18" t="s">
        <v>197</v>
      </c>
      <c r="E7" s="18" t="s">
        <v>211</v>
      </c>
      <c r="F7" s="52" t="n">
        <v>0</v>
      </c>
      <c r="G7" s="52" t="n">
        <v>150</v>
      </c>
      <c r="H7" s="52" t="n">
        <v>90</v>
      </c>
      <c r="I7" s="23" t="n">
        <f aca="false">F7+G7-H7</f>
        <v>60</v>
      </c>
      <c r="J7" s="54" t="n">
        <v>145</v>
      </c>
      <c r="K7" s="21" t="n">
        <f aca="false">I7*J7</f>
        <v>8700</v>
      </c>
      <c r="L7" s="18" t="s">
        <v>207</v>
      </c>
    </row>
    <row r="8" customFormat="false" ht="16.5" hidden="false" customHeight="true" outlineLevel="0" collapsed="false">
      <c r="A8" s="18" t="n">
        <v>3</v>
      </c>
      <c r="B8" s="17" t="s">
        <v>353</v>
      </c>
      <c r="C8" s="18" t="s">
        <v>229</v>
      </c>
      <c r="D8" s="18" t="s">
        <v>223</v>
      </c>
      <c r="E8" s="18" t="s">
        <v>211</v>
      </c>
      <c r="F8" s="52" t="n">
        <v>2</v>
      </c>
      <c r="G8" s="52" t="n">
        <v>0</v>
      </c>
      <c r="H8" s="52" t="n">
        <v>0</v>
      </c>
      <c r="I8" s="23" t="n">
        <f aca="false">F8+G8-H8</f>
        <v>2</v>
      </c>
      <c r="J8" s="54" t="n">
        <v>1800</v>
      </c>
      <c r="K8" s="21" t="n">
        <f aca="false">I8*J8</f>
        <v>3600</v>
      </c>
      <c r="L8" s="18" t="s">
        <v>207</v>
      </c>
    </row>
    <row r="9" customFormat="false" ht="16.5" hidden="false" customHeight="true" outlineLevel="0" collapsed="false">
      <c r="A9" s="18" t="n">
        <v>4</v>
      </c>
      <c r="B9" s="17" t="s">
        <v>354</v>
      </c>
      <c r="C9" s="18" t="s">
        <v>315</v>
      </c>
      <c r="D9" s="18" t="s">
        <v>302</v>
      </c>
      <c r="E9" s="18" t="s">
        <v>211</v>
      </c>
      <c r="F9" s="52" t="n">
        <v>1</v>
      </c>
      <c r="G9" s="52" t="n">
        <v>0</v>
      </c>
      <c r="H9" s="52" t="n">
        <v>0</v>
      </c>
      <c r="I9" s="23" t="n">
        <f aca="false">F9+G9-H9</f>
        <v>1</v>
      </c>
      <c r="J9" s="54" t="n">
        <v>12000</v>
      </c>
      <c r="K9" s="21" t="n">
        <f aca="false">I9*J9</f>
        <v>12000</v>
      </c>
      <c r="L9" s="18" t="s">
        <v>218</v>
      </c>
    </row>
    <row r="10" customFormat="false" ht="19.5" hidden="false" customHeight="true" outlineLevel="0" collapsed="false">
      <c r="A10" s="26"/>
      <c r="B10" s="26"/>
      <c r="C10" s="27" t="s">
        <v>81</v>
      </c>
      <c r="D10" s="26"/>
      <c r="E10" s="26"/>
      <c r="F10" s="26"/>
      <c r="G10" s="26"/>
      <c r="H10" s="26"/>
      <c r="I10" s="26"/>
      <c r="J10" s="26"/>
      <c r="K10" s="28" t="n">
        <f aca="false">SUM(K6:K9)</f>
        <v>39900</v>
      </c>
      <c r="L10" s="26"/>
    </row>
  </sheetData>
  <mergeCells count="3">
    <mergeCell ref="A1:L1"/>
    <mergeCell ref="A2:L2"/>
    <mergeCell ref="A3:L3"/>
  </mergeCells>
  <conditionalFormatting sqref="I6:I9">
    <cfRule type="cellIs" priority="2" operator="lessThan" aboveAverage="0" equalAverage="0" bottom="0" percent="0" rank="0" text="" dxfId="3">
      <formula>0</formula>
    </cfRule>
  </conditionalFormatting>
  <dataValidations count="1">
    <dataValidation allowBlank="true" errorStyle="stop" operator="between" showDropDown="false" showErrorMessage="false" showInputMessage="false" sqref="D6:D9" type="list">
      <formula1>"Material,Herramienta,Equipo,Otro"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20"/>
    <col collapsed="false" customWidth="true" hidden="false" outlineLevel="0" max="4" min="4" style="0" width="32"/>
    <col collapsed="false" customWidth="true" hidden="false" outlineLevel="0" max="5" min="5" style="0" width="2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30" hidden="false" customHeight="true" outlineLevel="0" collapsed="false">
      <c r="A1" s="12" t="s">
        <v>355</v>
      </c>
      <c r="B1" s="12"/>
      <c r="C1" s="12"/>
      <c r="D1" s="12"/>
      <c r="E1" s="12"/>
      <c r="F1" s="12"/>
      <c r="G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</row>
    <row r="3" customFormat="false" ht="15" hidden="false" customHeight="true" outlineLevel="0" collapsed="false">
      <c r="A3" s="14" t="s">
        <v>356</v>
      </c>
      <c r="B3" s="14"/>
      <c r="C3" s="14"/>
      <c r="D3" s="14"/>
      <c r="E3" s="14"/>
      <c r="F3" s="14"/>
      <c r="G3" s="14"/>
    </row>
    <row r="5" customFormat="false" ht="30" hidden="false" customHeight="true" outlineLevel="0" collapsed="false">
      <c r="A5" s="15" t="s">
        <v>326</v>
      </c>
      <c r="B5" s="15" t="s">
        <v>303</v>
      </c>
      <c r="C5" s="15" t="s">
        <v>357</v>
      </c>
      <c r="D5" s="15" t="s">
        <v>358</v>
      </c>
      <c r="E5" s="15" t="s">
        <v>359</v>
      </c>
      <c r="F5" s="15" t="s">
        <v>104</v>
      </c>
      <c r="G5" s="15" t="s">
        <v>52</v>
      </c>
    </row>
    <row r="6" customFormat="false" ht="39.75" hidden="false" customHeight="true" outlineLevel="0" collapsed="false">
      <c r="A6" s="18" t="s">
        <v>15</v>
      </c>
      <c r="B6" s="49" t="s">
        <v>360</v>
      </c>
      <c r="C6" s="18" t="s">
        <v>361</v>
      </c>
      <c r="D6" s="18" t="s">
        <v>362</v>
      </c>
      <c r="E6" s="18" t="s">
        <v>363</v>
      </c>
      <c r="F6" s="18" t="s">
        <v>111</v>
      </c>
      <c r="G6" s="18"/>
    </row>
    <row r="7" customFormat="false" ht="39.75" hidden="false" customHeight="true" outlineLevel="0" collapsed="false">
      <c r="A7" s="18" t="s">
        <v>15</v>
      </c>
      <c r="B7" s="49" t="s">
        <v>364</v>
      </c>
      <c r="C7" s="18" t="s">
        <v>365</v>
      </c>
      <c r="D7" s="18" t="s">
        <v>362</v>
      </c>
      <c r="E7" s="18" t="s">
        <v>363</v>
      </c>
      <c r="F7" s="18" t="s">
        <v>111</v>
      </c>
      <c r="G7" s="18"/>
    </row>
    <row r="8" customFormat="false" ht="39.75" hidden="false" customHeight="true" outlineLevel="0" collapsed="false">
      <c r="A8" s="18" t="s">
        <v>15</v>
      </c>
      <c r="B8" s="49" t="s">
        <v>366</v>
      </c>
      <c r="C8" s="18" t="s">
        <v>367</v>
      </c>
      <c r="D8" s="18" t="s">
        <v>362</v>
      </c>
      <c r="E8" s="18" t="s">
        <v>363</v>
      </c>
      <c r="F8" s="18" t="s">
        <v>111</v>
      </c>
      <c r="G8" s="18"/>
    </row>
  </sheetData>
  <mergeCells count="3">
    <mergeCell ref="A1:G1"/>
    <mergeCell ref="A2:G2"/>
    <mergeCell ref="A3:G3"/>
  </mergeCells>
  <conditionalFormatting sqref="B6:B8">
    <cfRule type="cellIs" priority="2" operator="equal" aboveAverage="0" equalAverage="0" bottom="0" percent="0" rank="0" text="" dxfId="4">
      <formula>"Reunión"</formula>
    </cfRule>
    <cfRule type="cellIs" priority="3" operator="equal" aboveAverage="0" equalAverage="0" bottom="0" percent="0" rank="0" text="" dxfId="0">
      <formula>"Acuerdo"</formula>
    </cfRule>
  </conditionalFormatting>
  <dataValidations count="1">
    <dataValidation allowBlank="true" errorStyle="stop" operator="between" showDropDown="false" showErrorMessage="false" showInputMessage="false" sqref="B6:B8" type="list">
      <formula1>"Reunión,Llamada,Correo,Acuerdo,Visita a obra"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8"/>
    <col collapsed="false" customWidth="true" hidden="false" outlineLevel="0" max="4" min="3" style="0" width="16"/>
    <col collapsed="false" customWidth="true" hidden="false" outlineLevel="0" max="5" min="5" style="0" width="13"/>
    <col collapsed="false" customWidth="true" hidden="false" outlineLevel="0" max="6" min="6" style="0" width="28"/>
  </cols>
  <sheetData>
    <row r="1" customFormat="false" ht="30" hidden="false" customHeight="true" outlineLevel="0" collapsed="false">
      <c r="A1" s="12" t="s">
        <v>368</v>
      </c>
      <c r="B1" s="12"/>
      <c r="C1" s="12"/>
      <c r="D1" s="12"/>
      <c r="E1" s="12"/>
      <c r="F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</row>
    <row r="3" customFormat="false" ht="15" hidden="false" customHeight="true" outlineLevel="0" collapsed="false">
      <c r="A3" s="14" t="s">
        <v>369</v>
      </c>
      <c r="B3" s="14"/>
      <c r="C3" s="14"/>
      <c r="D3" s="14"/>
      <c r="E3" s="14"/>
      <c r="F3" s="14"/>
    </row>
    <row r="5" customFormat="false" ht="30" hidden="false" customHeight="true" outlineLevel="0" collapsed="false">
      <c r="A5" s="15" t="s">
        <v>326</v>
      </c>
      <c r="B5" s="15" t="s">
        <v>370</v>
      </c>
      <c r="C5" s="15" t="s">
        <v>371</v>
      </c>
      <c r="D5" s="15" t="s">
        <v>372</v>
      </c>
      <c r="E5" s="15" t="s">
        <v>50</v>
      </c>
      <c r="F5" s="15" t="s">
        <v>149</v>
      </c>
    </row>
    <row r="6" customFormat="false" ht="27.75" hidden="false" customHeight="true" outlineLevel="0" collapsed="false">
      <c r="A6" s="18" t="s">
        <v>15</v>
      </c>
      <c r="B6" s="18" t="s">
        <v>373</v>
      </c>
      <c r="C6" s="18" t="s">
        <v>374</v>
      </c>
      <c r="D6" s="22" t="n">
        <v>0</v>
      </c>
      <c r="E6" s="49" t="s">
        <v>113</v>
      </c>
      <c r="F6" s="18"/>
    </row>
    <row r="7" customFormat="false" ht="27.75" hidden="false" customHeight="true" outlineLevel="0" collapsed="false">
      <c r="A7" s="18" t="s">
        <v>15</v>
      </c>
      <c r="B7" s="18" t="s">
        <v>373</v>
      </c>
      <c r="C7" s="18" t="s">
        <v>0</v>
      </c>
      <c r="D7" s="22" t="n">
        <v>0</v>
      </c>
      <c r="E7" s="49" t="s">
        <v>113</v>
      </c>
      <c r="F7" s="18"/>
    </row>
    <row r="8" customFormat="false" ht="19.5" hidden="false" customHeight="true" outlineLevel="0" collapsed="false">
      <c r="A8" s="26"/>
      <c r="B8" s="27" t="s">
        <v>375</v>
      </c>
      <c r="C8" s="26"/>
      <c r="D8" s="28" t="n">
        <f aca="false">SUM(D6:D7)</f>
        <v>0</v>
      </c>
      <c r="E8" s="26"/>
      <c r="F8" s="26"/>
    </row>
  </sheetData>
  <mergeCells count="3">
    <mergeCell ref="A1:F1"/>
    <mergeCell ref="A2:F2"/>
    <mergeCell ref="A3:F3"/>
  </mergeCells>
  <conditionalFormatting sqref="E6:E7">
    <cfRule type="cellIs" priority="2" operator="equal" aboveAverage="0" equalAverage="0" bottom="0" percent="0" rank="0" text="" dxfId="0">
      <formula>"Autorizado"</formula>
    </cfRule>
    <cfRule type="cellIs" priority="3" operator="equal" aboveAverage="0" equalAverage="0" bottom="0" percent="0" rank="0" text="" dxfId="3">
      <formula>"Rechazado"</formula>
    </cfRule>
    <cfRule type="cellIs" priority="4" operator="equal" aboveAverage="0" equalAverage="0" bottom="0" percent="0" rank="0" text="" dxfId="1">
      <formula>"Pendiente"</formula>
    </cfRule>
  </conditionalFormatting>
  <dataValidations count="2">
    <dataValidation allowBlank="true" errorStyle="stop" operator="between" showDropDown="false" showErrorMessage="false" showInputMessage="false" sqref="C6:C7" type="list">
      <formula1>"Cliente,VAHOstudio,Contratista,Autoridad"</formula1>
      <formula2>0</formula2>
    </dataValidation>
    <dataValidation allowBlank="true" errorStyle="stop" operator="between" showDropDown="false" showErrorMessage="false" showInputMessage="false" sqref="E6:E7" type="list">
      <formula1>"Pendiente,Autorizado,Rechazado"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5" min="5" style="0" width="15"/>
    <col collapsed="false" customWidth="true" hidden="false" outlineLevel="0" max="6" min="6" style="0" width="11"/>
    <col collapsed="false" customWidth="true" hidden="false" outlineLevel="0" max="8" min="7" style="0" width="15"/>
    <col collapsed="false" customWidth="true" hidden="false" outlineLevel="0" max="10" min="9" style="0" width="14"/>
    <col collapsed="false" customWidth="true" hidden="false" outlineLevel="0" max="11" min="11" style="0" width="11"/>
    <col collapsed="false" customWidth="true" hidden="false" outlineLevel="0" max="12" min="12" style="0" width="14"/>
    <col collapsed="false" customWidth="true" hidden="false" outlineLevel="0" max="13" min="13" style="0" width="22"/>
    <col collapsed="false" customWidth="true" hidden="true" outlineLevel="0" max="14" min="14" style="0" width="13"/>
  </cols>
  <sheetData>
    <row r="1" customFormat="false" ht="30" hidden="false" customHeight="true" outlineLevel="0" collapsed="false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false" ht="15" hidden="false" customHeight="true" outlineLevel="0" collapsed="false">
      <c r="A3" s="14" t="s">
        <v>39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5" customFormat="false" ht="30" hidden="false" customHeight="true" outlineLevel="0" collapsed="false">
      <c r="A5" s="15" t="s">
        <v>40</v>
      </c>
      <c r="B5" s="15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  <c r="H5" s="15" t="s">
        <v>47</v>
      </c>
      <c r="I5" s="15" t="s">
        <v>48</v>
      </c>
      <c r="J5" s="15" t="s">
        <v>49</v>
      </c>
      <c r="K5" s="15" t="s">
        <v>50</v>
      </c>
      <c r="L5" s="15" t="s">
        <v>51</v>
      </c>
      <c r="M5" s="15" t="s">
        <v>52</v>
      </c>
      <c r="N5" s="16" t="s">
        <v>53</v>
      </c>
    </row>
    <row r="6" customFormat="false" ht="18" hidden="false" customHeight="true" outlineLevel="0" collapsed="false">
      <c r="A6" s="17" t="n">
        <v>1</v>
      </c>
      <c r="B6" s="18" t="s">
        <v>54</v>
      </c>
      <c r="C6" s="18" t="s">
        <v>15</v>
      </c>
      <c r="D6" s="18" t="s">
        <v>15</v>
      </c>
      <c r="E6" s="19" t="n">
        <f aca="false">Portada!B12*Portada!B13</f>
        <v>300000</v>
      </c>
      <c r="F6" s="20" t="n">
        <v>0</v>
      </c>
      <c r="G6" s="19" t="n">
        <v>0</v>
      </c>
      <c r="H6" s="21" t="n">
        <f aca="false">E6-G6</f>
        <v>300000</v>
      </c>
      <c r="I6" s="22" t="n">
        <v>0</v>
      </c>
      <c r="J6" s="21" t="n">
        <f aca="false">H6-I6</f>
        <v>300000</v>
      </c>
      <c r="K6" s="23" t="str">
        <f aca="false">IF(J6&lt;=0,"Pagado",IF(I6&gt;0,"Parcial","Pendiente"))</f>
        <v>Pendiente</v>
      </c>
      <c r="L6" s="18"/>
      <c r="M6" s="24"/>
      <c r="N6" s="0" t="str">
        <f aca="false">IFERROR(MONTH(D6),"")</f>
        <v/>
      </c>
    </row>
    <row r="7" customFormat="false" ht="18" hidden="false" customHeight="true" outlineLevel="0" collapsed="false">
      <c r="A7" s="17" t="n">
        <v>2</v>
      </c>
      <c r="B7" s="18" t="s">
        <v>55</v>
      </c>
      <c r="C7" s="18" t="s">
        <v>15</v>
      </c>
      <c r="D7" s="18"/>
      <c r="E7" s="19" t="n">
        <v>150000</v>
      </c>
      <c r="F7" s="20" t="n">
        <v>0.3</v>
      </c>
      <c r="G7" s="19" t="n">
        <f aca="false">E7*F7</f>
        <v>45000</v>
      </c>
      <c r="H7" s="21" t="n">
        <f aca="false">E7-G7</f>
        <v>105000</v>
      </c>
      <c r="I7" s="22" t="n">
        <v>0</v>
      </c>
      <c r="J7" s="21" t="n">
        <f aca="false">H7-I7</f>
        <v>105000</v>
      </c>
      <c r="K7" s="23" t="str">
        <f aca="false">IF(J7&lt;=0,"Pagado",IF(I7&gt;0,"Parcial","Pendiente"))</f>
        <v>Pendiente</v>
      </c>
      <c r="L7" s="18"/>
      <c r="M7" s="24"/>
      <c r="N7" s="25" t="n">
        <f aca="false">IFERROR(MONTH(D7),"")</f>
        <v>12</v>
      </c>
    </row>
    <row r="8" customFormat="false" ht="18" hidden="false" customHeight="true" outlineLevel="0" collapsed="false">
      <c r="A8" s="17" t="n">
        <v>3</v>
      </c>
      <c r="B8" s="18" t="s">
        <v>56</v>
      </c>
      <c r="C8" s="18" t="s">
        <v>15</v>
      </c>
      <c r="D8" s="18"/>
      <c r="E8" s="19" t="n">
        <v>150000</v>
      </c>
      <c r="F8" s="20" t="n">
        <v>0.3</v>
      </c>
      <c r="G8" s="19" t="n">
        <f aca="false">E8*F8</f>
        <v>45000</v>
      </c>
      <c r="H8" s="21" t="n">
        <f aca="false">E8-G8</f>
        <v>105000</v>
      </c>
      <c r="I8" s="22" t="n">
        <v>0</v>
      </c>
      <c r="J8" s="21" t="n">
        <f aca="false">H8-I8</f>
        <v>105000</v>
      </c>
      <c r="K8" s="23" t="str">
        <f aca="false">IF(J8&lt;=0,"Pagado",IF(I8&gt;0,"Parcial","Pendiente"))</f>
        <v>Pendiente</v>
      </c>
      <c r="L8" s="18"/>
      <c r="M8" s="24"/>
      <c r="N8" s="25" t="n">
        <f aca="false">IFERROR(MONTH(D8),"")</f>
        <v>12</v>
      </c>
    </row>
    <row r="9" customFormat="false" ht="18" hidden="false" customHeight="true" outlineLevel="0" collapsed="false">
      <c r="A9" s="17" t="n">
        <v>4</v>
      </c>
      <c r="B9" s="18" t="s">
        <v>57</v>
      </c>
      <c r="C9" s="18" t="s">
        <v>15</v>
      </c>
      <c r="D9" s="18"/>
      <c r="E9" s="19" t="n">
        <v>150000</v>
      </c>
      <c r="F9" s="20" t="n">
        <v>0.3</v>
      </c>
      <c r="G9" s="19" t="n">
        <f aca="false">E9*F9</f>
        <v>45000</v>
      </c>
      <c r="H9" s="21" t="n">
        <f aca="false">E9-G9</f>
        <v>105000</v>
      </c>
      <c r="I9" s="22" t="n">
        <v>0</v>
      </c>
      <c r="J9" s="21" t="n">
        <f aca="false">H9-I9</f>
        <v>105000</v>
      </c>
      <c r="K9" s="23" t="str">
        <f aca="false">IF(J9&lt;=0,"Pagado",IF(I9&gt;0,"Parcial","Pendiente"))</f>
        <v>Pendiente</v>
      </c>
      <c r="L9" s="18"/>
      <c r="M9" s="24"/>
      <c r="N9" s="25" t="n">
        <f aca="false">IFERROR(MONTH(D9),"")</f>
        <v>12</v>
      </c>
    </row>
    <row r="10" customFormat="false" ht="18" hidden="false" customHeight="true" outlineLevel="0" collapsed="false">
      <c r="A10" s="17" t="n">
        <v>5</v>
      </c>
      <c r="B10" s="18" t="s">
        <v>58</v>
      </c>
      <c r="C10" s="18" t="s">
        <v>15</v>
      </c>
      <c r="D10" s="18"/>
      <c r="E10" s="19" t="n">
        <v>150000</v>
      </c>
      <c r="F10" s="20" t="n">
        <v>0.3</v>
      </c>
      <c r="G10" s="19" t="n">
        <f aca="false">E10*F10</f>
        <v>45000</v>
      </c>
      <c r="H10" s="21" t="n">
        <f aca="false">E10-G10</f>
        <v>105000</v>
      </c>
      <c r="I10" s="22" t="n">
        <v>0</v>
      </c>
      <c r="J10" s="21" t="n">
        <f aca="false">H10-I10</f>
        <v>105000</v>
      </c>
      <c r="K10" s="23" t="str">
        <f aca="false">IF(J10&lt;=0,"Pagado",IF(I10&gt;0,"Parcial","Pendiente"))</f>
        <v>Pendiente</v>
      </c>
      <c r="L10" s="18"/>
      <c r="M10" s="24"/>
      <c r="N10" s="25" t="n">
        <f aca="false">IFERROR(MONTH(D10),"")</f>
        <v>12</v>
      </c>
    </row>
    <row r="11" customFormat="false" ht="18" hidden="false" customHeight="true" outlineLevel="0" collapsed="false">
      <c r="A11" s="17" t="n">
        <v>6</v>
      </c>
      <c r="B11" s="18" t="s">
        <v>59</v>
      </c>
      <c r="C11" s="18" t="s">
        <v>15</v>
      </c>
      <c r="D11" s="18"/>
      <c r="E11" s="19" t="n">
        <v>100000</v>
      </c>
      <c r="F11" s="20" t="n">
        <v>0.3</v>
      </c>
      <c r="G11" s="19" t="n">
        <f aca="false">E11*F11</f>
        <v>30000</v>
      </c>
      <c r="H11" s="21" t="n">
        <f aca="false">E11-G11</f>
        <v>70000</v>
      </c>
      <c r="I11" s="22" t="n">
        <v>0</v>
      </c>
      <c r="J11" s="21" t="n">
        <f aca="false">H11-I11</f>
        <v>70000</v>
      </c>
      <c r="K11" s="23" t="str">
        <f aca="false">IF(J11&lt;=0,"Pagado",IF(I11&gt;0,"Parcial","Pendiente"))</f>
        <v>Pendiente</v>
      </c>
      <c r="L11" s="18"/>
      <c r="M11" s="24" t="s">
        <v>60</v>
      </c>
      <c r="N11" s="25" t="n">
        <f aca="false">IFERROR(MONTH(D11),"")</f>
        <v>12</v>
      </c>
    </row>
    <row r="12" customFormat="false" ht="19.5" hidden="false" customHeight="true" outlineLevel="0" collapsed="false">
      <c r="A12" s="26"/>
      <c r="B12" s="27" t="s">
        <v>61</v>
      </c>
      <c r="C12" s="26"/>
      <c r="D12" s="26"/>
      <c r="E12" s="28" t="n">
        <f aca="false">SUM(E6:E11)</f>
        <v>1000000</v>
      </c>
      <c r="F12" s="26"/>
      <c r="G12" s="28" t="n">
        <f aca="false">SUM(G6:G11)</f>
        <v>210000</v>
      </c>
      <c r="H12" s="28" t="n">
        <f aca="false">SUM(H6:H11)</f>
        <v>790000</v>
      </c>
      <c r="I12" s="28" t="n">
        <f aca="false">SUM(I6:I11)</f>
        <v>0</v>
      </c>
      <c r="J12" s="28" t="n">
        <f aca="false">SUM(J6:J11)</f>
        <v>790000</v>
      </c>
      <c r="K12" s="26"/>
      <c r="L12" s="26"/>
      <c r="M12" s="26"/>
    </row>
  </sheetData>
  <mergeCells count="3">
    <mergeCell ref="A1:M1"/>
    <mergeCell ref="A2:M2"/>
    <mergeCell ref="A3:M3"/>
  </mergeCells>
  <conditionalFormatting sqref="K6:K11">
    <cfRule type="cellIs" priority="2" operator="equal" aboveAverage="0" equalAverage="0" bottom="0" percent="0" rank="0" text="" dxfId="0">
      <formula>"Pagado"</formula>
    </cfRule>
    <cfRule type="cellIs" priority="3" operator="equal" aboveAverage="0" equalAverage="0" bottom="0" percent="0" rank="0" text="" dxfId="1">
      <formula>"Parcial"</formula>
    </cfRule>
    <cfRule type="cellIs" priority="4" operator="equal" aboveAverage="0" equalAverage="0" bottom="0" percent="0" rank="0" text="" dxfId="3">
      <formula>"Pendiente"</formula>
    </cfRule>
  </conditionalFormatting>
  <dataValidations count="1">
    <dataValidation allowBlank="true" errorStyle="stop" operator="between" showDropDown="false" showErrorMessage="false" showInputMessage="false" sqref="L6:L11" type="list">
      <formula1>"Transferencia,Cheque,Efectivo,Otro"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8"/>
    <col collapsed="false" customWidth="true" hidden="false" outlineLevel="0" max="3" min="3" style="0" width="20"/>
    <col collapsed="false" customWidth="true" hidden="false" outlineLevel="0" max="5" min="4" style="0" width="18"/>
    <col collapsed="false" customWidth="true" hidden="false" outlineLevel="0" max="6" min="6" style="0" width="24"/>
  </cols>
  <sheetData>
    <row r="1" customFormat="false" ht="30" hidden="false" customHeight="true" outlineLevel="0" collapsed="false">
      <c r="A1" s="12" t="s">
        <v>62</v>
      </c>
      <c r="B1" s="12"/>
      <c r="C1" s="12"/>
      <c r="D1" s="12"/>
      <c r="E1" s="12"/>
      <c r="F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</row>
    <row r="3" customFormat="false" ht="15" hidden="false" customHeight="true" outlineLevel="0" collapsed="false">
      <c r="A3" s="14" t="s">
        <v>63</v>
      </c>
      <c r="B3" s="14"/>
      <c r="C3" s="14"/>
      <c r="D3" s="14"/>
      <c r="E3" s="14"/>
      <c r="F3" s="14"/>
    </row>
    <row r="5" customFormat="false" ht="30" hidden="false" customHeight="true" outlineLevel="0" collapsed="false">
      <c r="A5" s="15" t="s">
        <v>64</v>
      </c>
      <c r="B5" s="15" t="s">
        <v>65</v>
      </c>
      <c r="C5" s="15" t="s">
        <v>66</v>
      </c>
      <c r="D5" s="15" t="s">
        <v>67</v>
      </c>
      <c r="E5" s="15" t="s">
        <v>68</v>
      </c>
      <c r="F5" s="15" t="s">
        <v>52</v>
      </c>
    </row>
    <row r="6" customFormat="false" ht="16.5" hidden="false" customHeight="true" outlineLevel="0" collapsed="false">
      <c r="A6" s="29" t="s">
        <v>69</v>
      </c>
      <c r="B6" s="30" t="n">
        <f aca="false">SUMIFS('Financiero - Anticipos'!I6:I11,'Financiero - Anticipos'!N6:N11,1)</f>
        <v>0</v>
      </c>
      <c r="C6" s="30" t="n">
        <f aca="false">SUMIFS('Obra - Compras'!H6:H9,'Obra - Compras'!M6:M9,1)</f>
        <v>0</v>
      </c>
      <c r="D6" s="31" t="n">
        <f aca="false">B6-C6</f>
        <v>0</v>
      </c>
      <c r="E6" s="31" t="n">
        <f aca="false">D6</f>
        <v>0</v>
      </c>
      <c r="F6" s="32"/>
    </row>
    <row r="7" customFormat="false" ht="16.5" hidden="false" customHeight="true" outlineLevel="0" collapsed="false">
      <c r="A7" s="33" t="s">
        <v>70</v>
      </c>
      <c r="B7" s="34" t="n">
        <f aca="false">SUMIFS('Financiero - Anticipos'!I6:I11,'Financiero - Anticipos'!N6:N11,2)</f>
        <v>0</v>
      </c>
      <c r="C7" s="34" t="n">
        <f aca="false">SUMIFS('Obra - Compras'!H6:H9,'Obra - Compras'!M6:M9,2)</f>
        <v>0</v>
      </c>
      <c r="D7" s="35" t="n">
        <f aca="false">B7-C7</f>
        <v>0</v>
      </c>
      <c r="E7" s="35" t="n">
        <f aca="false">E6+D7</f>
        <v>0</v>
      </c>
      <c r="F7" s="36"/>
    </row>
    <row r="8" customFormat="false" ht="16.5" hidden="false" customHeight="true" outlineLevel="0" collapsed="false">
      <c r="A8" s="29" t="s">
        <v>71</v>
      </c>
      <c r="B8" s="30" t="n">
        <f aca="false">SUMIFS('Financiero - Anticipos'!I6:I11,'Financiero - Anticipos'!N6:N11,3)</f>
        <v>0</v>
      </c>
      <c r="C8" s="30" t="n">
        <f aca="false">SUMIFS('Obra - Compras'!H6:H9,'Obra - Compras'!M6:M9,3)</f>
        <v>0</v>
      </c>
      <c r="D8" s="31" t="n">
        <f aca="false">B8-C8</f>
        <v>0</v>
      </c>
      <c r="E8" s="31" t="n">
        <f aca="false">E7+D8</f>
        <v>0</v>
      </c>
      <c r="F8" s="32"/>
    </row>
    <row r="9" customFormat="false" ht="16.5" hidden="false" customHeight="true" outlineLevel="0" collapsed="false">
      <c r="A9" s="33" t="s">
        <v>72</v>
      </c>
      <c r="B9" s="34" t="n">
        <f aca="false">SUMIFS('Financiero - Anticipos'!I6:I11,'Financiero - Anticipos'!N6:N11,4)</f>
        <v>0</v>
      </c>
      <c r="C9" s="34" t="n">
        <f aca="false">SUMIFS('Obra - Compras'!H6:H9,'Obra - Compras'!M6:M9,4)</f>
        <v>0</v>
      </c>
      <c r="D9" s="35" t="n">
        <f aca="false">B9-C9</f>
        <v>0</v>
      </c>
      <c r="E9" s="35" t="n">
        <f aca="false">E8+D9</f>
        <v>0</v>
      </c>
      <c r="F9" s="36"/>
    </row>
    <row r="10" customFormat="false" ht="16.5" hidden="false" customHeight="true" outlineLevel="0" collapsed="false">
      <c r="A10" s="29" t="s">
        <v>73</v>
      </c>
      <c r="B10" s="30" t="n">
        <f aca="false">SUMIFS('Financiero - Anticipos'!I6:I11,'Financiero - Anticipos'!N6:N11,5)</f>
        <v>0</v>
      </c>
      <c r="C10" s="30" t="n">
        <f aca="false">SUMIFS('Obra - Compras'!H6:H9,'Obra - Compras'!M6:M9,5)</f>
        <v>0</v>
      </c>
      <c r="D10" s="31" t="n">
        <f aca="false">B10-C10</f>
        <v>0</v>
      </c>
      <c r="E10" s="31" t="n">
        <f aca="false">E9+D10</f>
        <v>0</v>
      </c>
      <c r="F10" s="32"/>
    </row>
    <row r="11" customFormat="false" ht="16.5" hidden="false" customHeight="true" outlineLevel="0" collapsed="false">
      <c r="A11" s="33" t="s">
        <v>74</v>
      </c>
      <c r="B11" s="34" t="n">
        <f aca="false">SUMIFS('Financiero - Anticipos'!I6:I11,'Financiero - Anticipos'!N6:N11,6)</f>
        <v>0</v>
      </c>
      <c r="C11" s="34" t="n">
        <f aca="false">SUMIFS('Obra - Compras'!H6:H9,'Obra - Compras'!M6:M9,6)</f>
        <v>0</v>
      </c>
      <c r="D11" s="35" t="n">
        <f aca="false">B11-C11</f>
        <v>0</v>
      </c>
      <c r="E11" s="35" t="n">
        <f aca="false">E10+D11</f>
        <v>0</v>
      </c>
      <c r="F11" s="36"/>
    </row>
    <row r="12" customFormat="false" ht="16.5" hidden="false" customHeight="true" outlineLevel="0" collapsed="false">
      <c r="A12" s="29" t="s">
        <v>75</v>
      </c>
      <c r="B12" s="30" t="n">
        <f aca="false">SUMIFS('Financiero - Anticipos'!I6:I11,'Financiero - Anticipos'!N6:N11,7)</f>
        <v>0</v>
      </c>
      <c r="C12" s="30" t="n">
        <f aca="false">SUMIFS('Obra - Compras'!H6:H9,'Obra - Compras'!M6:M9,7)</f>
        <v>0</v>
      </c>
      <c r="D12" s="31" t="n">
        <f aca="false">B12-C12</f>
        <v>0</v>
      </c>
      <c r="E12" s="31" t="n">
        <f aca="false">E11+D12</f>
        <v>0</v>
      </c>
      <c r="F12" s="32"/>
    </row>
    <row r="13" customFormat="false" ht="16.5" hidden="false" customHeight="true" outlineLevel="0" collapsed="false">
      <c r="A13" s="33" t="s">
        <v>76</v>
      </c>
      <c r="B13" s="34" t="n">
        <f aca="false">SUMIFS('Financiero - Anticipos'!I6:I11,'Financiero - Anticipos'!N6:N11,8)</f>
        <v>0</v>
      </c>
      <c r="C13" s="34" t="n">
        <f aca="false">SUMIFS('Obra - Compras'!H6:H9,'Obra - Compras'!M6:M9,8)</f>
        <v>0</v>
      </c>
      <c r="D13" s="35" t="n">
        <f aca="false">B13-C13</f>
        <v>0</v>
      </c>
      <c r="E13" s="35" t="n">
        <f aca="false">E12+D13</f>
        <v>0</v>
      </c>
      <c r="F13" s="36"/>
    </row>
    <row r="14" customFormat="false" ht="16.5" hidden="false" customHeight="true" outlineLevel="0" collapsed="false">
      <c r="A14" s="29" t="s">
        <v>77</v>
      </c>
      <c r="B14" s="30" t="n">
        <f aca="false">SUMIFS('Financiero - Anticipos'!I6:I11,'Financiero - Anticipos'!N6:N11,9)</f>
        <v>0</v>
      </c>
      <c r="C14" s="30" t="n">
        <f aca="false">SUMIFS('Obra - Compras'!H6:H9,'Obra - Compras'!M6:M9,9)</f>
        <v>0</v>
      </c>
      <c r="D14" s="31" t="n">
        <f aca="false">B14-C14</f>
        <v>0</v>
      </c>
      <c r="E14" s="31" t="n">
        <f aca="false">E13+D14</f>
        <v>0</v>
      </c>
      <c r="F14" s="32"/>
    </row>
    <row r="15" customFormat="false" ht="16.5" hidden="false" customHeight="true" outlineLevel="0" collapsed="false">
      <c r="A15" s="33" t="s">
        <v>78</v>
      </c>
      <c r="B15" s="34" t="n">
        <f aca="false">SUMIFS('Financiero - Anticipos'!I6:I11,'Financiero - Anticipos'!N6:N11,10)</f>
        <v>0</v>
      </c>
      <c r="C15" s="34" t="n">
        <f aca="false">SUMIFS('Obra - Compras'!H6:H9,'Obra - Compras'!M6:M9,10)</f>
        <v>0</v>
      </c>
      <c r="D15" s="35" t="n">
        <f aca="false">B15-C15</f>
        <v>0</v>
      </c>
      <c r="E15" s="35" t="n">
        <f aca="false">E14+D15</f>
        <v>0</v>
      </c>
      <c r="F15" s="36"/>
    </row>
    <row r="16" customFormat="false" ht="16.5" hidden="false" customHeight="true" outlineLevel="0" collapsed="false">
      <c r="A16" s="29" t="s">
        <v>79</v>
      </c>
      <c r="B16" s="30" t="n">
        <f aca="false">SUMIFS('Financiero - Anticipos'!I6:I11,'Financiero - Anticipos'!N6:N11,11)</f>
        <v>0</v>
      </c>
      <c r="C16" s="30" t="n">
        <f aca="false">SUMIFS('Obra - Compras'!H6:H9,'Obra - Compras'!M6:M9,11)</f>
        <v>0</v>
      </c>
      <c r="D16" s="31" t="n">
        <f aca="false">B16-C16</f>
        <v>0</v>
      </c>
      <c r="E16" s="31" t="n">
        <f aca="false">E15+D16</f>
        <v>0</v>
      </c>
      <c r="F16" s="32"/>
    </row>
    <row r="17" customFormat="false" ht="16.5" hidden="false" customHeight="true" outlineLevel="0" collapsed="false">
      <c r="A17" s="33" t="s">
        <v>80</v>
      </c>
      <c r="B17" s="34" t="n">
        <f aca="false">SUMIFS('Financiero - Anticipos'!I6:I11,'Financiero - Anticipos'!N6:N11,12)</f>
        <v>0</v>
      </c>
      <c r="C17" s="34" t="n">
        <f aca="false">SUMIFS('Obra - Compras'!H6:H9,'Obra - Compras'!M6:M9,12)</f>
        <v>0</v>
      </c>
      <c r="D17" s="35" t="n">
        <f aca="false">B17-C17</f>
        <v>0</v>
      </c>
      <c r="E17" s="35" t="n">
        <f aca="false">E16+D17</f>
        <v>0</v>
      </c>
      <c r="F17" s="36"/>
    </row>
    <row r="18" customFormat="false" ht="19.5" hidden="false" customHeight="true" outlineLevel="0" collapsed="false">
      <c r="A18" s="27" t="s">
        <v>81</v>
      </c>
      <c r="B18" s="28" t="n">
        <f aca="false">SUM(B6:B17)</f>
        <v>0</v>
      </c>
      <c r="C18" s="28" t="n">
        <f aca="false">SUM(C6:C17)</f>
        <v>0</v>
      </c>
      <c r="D18" s="28" t="n">
        <f aca="false">SUM(D6:D17)</f>
        <v>0</v>
      </c>
      <c r="E18" s="28" t="n">
        <f aca="false">E17</f>
        <v>0</v>
      </c>
      <c r="F18" s="26"/>
    </row>
  </sheetData>
  <mergeCells count="3">
    <mergeCell ref="A1:F1"/>
    <mergeCell ref="A2:F2"/>
    <mergeCell ref="A3:F3"/>
  </mergeCells>
  <conditionalFormatting sqref="E6:E17">
    <cfRule type="cellIs" priority="2" operator="lessThan" aboveAverage="0" equalAverage="0" bottom="0" percent="0" rank="0" text="" dxfId="3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18"/>
    <col collapsed="false" customWidth="true" hidden="false" outlineLevel="0" max="4" min="4" style="0" width="16"/>
    <col collapsed="false" customWidth="true" hidden="false" outlineLevel="0" max="5" min="5" style="0" width="14"/>
  </cols>
  <sheetData>
    <row r="1" customFormat="false" ht="30" hidden="false" customHeight="true" outlineLevel="0" collapsed="false">
      <c r="A1" s="12" t="s">
        <v>82</v>
      </c>
      <c r="B1" s="12"/>
      <c r="C1" s="12"/>
      <c r="D1" s="12"/>
      <c r="E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</row>
    <row r="3" customFormat="false" ht="15" hidden="false" customHeight="true" outlineLevel="0" collapsed="false">
      <c r="A3" s="14" t="s">
        <v>83</v>
      </c>
      <c r="B3" s="14"/>
      <c r="C3" s="14"/>
      <c r="D3" s="14"/>
      <c r="E3" s="14"/>
    </row>
    <row r="5" customFormat="false" ht="30" hidden="false" customHeight="true" outlineLevel="0" collapsed="false">
      <c r="A5" s="15" t="s">
        <v>41</v>
      </c>
      <c r="B5" s="15" t="s">
        <v>84</v>
      </c>
      <c r="C5" s="15" t="s">
        <v>85</v>
      </c>
      <c r="D5" s="15" t="s">
        <v>86</v>
      </c>
      <c r="E5" s="15" t="s">
        <v>87</v>
      </c>
    </row>
    <row r="6" customFormat="false" ht="16.5" hidden="false" customHeight="true" outlineLevel="0" collapsed="false">
      <c r="A6" s="18" t="s">
        <v>88</v>
      </c>
      <c r="B6" s="22" t="n">
        <v>250000</v>
      </c>
      <c r="C6" s="22" t="n">
        <v>237500</v>
      </c>
      <c r="D6" s="19" t="n">
        <f aca="false">C6-B6</f>
        <v>-12500</v>
      </c>
      <c r="E6" s="37" t="n">
        <f aca="false">IFERROR(D6/B6,0)</f>
        <v>-0.05</v>
      </c>
    </row>
    <row r="7" customFormat="false" ht="16.5" hidden="false" customHeight="true" outlineLevel="0" collapsed="false">
      <c r="A7" s="18" t="s">
        <v>89</v>
      </c>
      <c r="B7" s="22" t="n">
        <v>180000</v>
      </c>
      <c r="C7" s="22" t="n">
        <v>171000</v>
      </c>
      <c r="D7" s="19" t="n">
        <f aca="false">C7-B7</f>
        <v>-9000</v>
      </c>
      <c r="E7" s="37" t="n">
        <f aca="false">IFERROR(D7/B7,0)</f>
        <v>-0.05</v>
      </c>
    </row>
    <row r="8" customFormat="false" ht="16.5" hidden="false" customHeight="true" outlineLevel="0" collapsed="false">
      <c r="A8" s="18" t="s">
        <v>90</v>
      </c>
      <c r="B8" s="22" t="n">
        <v>120000</v>
      </c>
      <c r="C8" s="22" t="n">
        <v>114000</v>
      </c>
      <c r="D8" s="19" t="n">
        <f aca="false">C8-B8</f>
        <v>-6000</v>
      </c>
      <c r="E8" s="37" t="n">
        <f aca="false">IFERROR(D8/B8,0)</f>
        <v>-0.05</v>
      </c>
    </row>
    <row r="9" customFormat="false" ht="16.5" hidden="false" customHeight="true" outlineLevel="0" collapsed="false">
      <c r="A9" s="18" t="s">
        <v>91</v>
      </c>
      <c r="B9" s="22" t="n">
        <v>90000</v>
      </c>
      <c r="C9" s="22" t="n">
        <v>85500</v>
      </c>
      <c r="D9" s="19" t="n">
        <f aca="false">C9-B9</f>
        <v>-4500</v>
      </c>
      <c r="E9" s="37" t="n">
        <f aca="false">IFERROR(D9/B9,0)</f>
        <v>-0.05</v>
      </c>
    </row>
    <row r="10" customFormat="false" ht="19.5" hidden="false" customHeight="true" outlineLevel="0" collapsed="false">
      <c r="A10" s="27" t="s">
        <v>92</v>
      </c>
      <c r="B10" s="28" t="n">
        <f aca="false">SUM(B6:B9)</f>
        <v>640000</v>
      </c>
      <c r="C10" s="28" t="n">
        <f aca="false">SUM(C6:C9)</f>
        <v>608000</v>
      </c>
      <c r="D10" s="28" t="n">
        <f aca="false">SUM(D6:D9)</f>
        <v>-32000</v>
      </c>
      <c r="E10" s="38" t="n">
        <f aca="false">IFERROR(D10/B10,0)</f>
        <v>-0.05</v>
      </c>
    </row>
    <row r="12" customFormat="false" ht="21.75" hidden="false" customHeight="true" outlineLevel="0" collapsed="false">
      <c r="A12" s="7" t="s">
        <v>93</v>
      </c>
      <c r="B12" s="7"/>
      <c r="C12" s="7"/>
      <c r="D12" s="7"/>
      <c r="E12" s="7"/>
    </row>
    <row r="13" customFormat="false" ht="15" hidden="false" customHeight="false" outlineLevel="0" collapsed="false">
      <c r="A13" s="9" t="s">
        <v>94</v>
      </c>
      <c r="B13" s="39" t="n">
        <f aca="false">Portada!B12</f>
        <v>1000000</v>
      </c>
    </row>
    <row r="14" customFormat="false" ht="15" hidden="false" customHeight="false" outlineLevel="0" collapsed="false">
      <c r="A14" s="40" t="s">
        <v>95</v>
      </c>
      <c r="B14" s="41" t="n">
        <f aca="false">C10</f>
        <v>608000</v>
      </c>
    </row>
    <row r="15" customFormat="false" ht="15" hidden="false" customHeight="false" outlineLevel="0" collapsed="false">
      <c r="A15" s="42" t="s">
        <v>96</v>
      </c>
      <c r="B15" s="43" t="n">
        <f aca="false">B13-B14</f>
        <v>392000</v>
      </c>
    </row>
    <row r="16" customFormat="false" ht="15" hidden="false" customHeight="false" outlineLevel="0" collapsed="false">
      <c r="A16" s="8" t="s">
        <v>97</v>
      </c>
      <c r="B16" s="44" t="n">
        <f aca="false">IFERROR(B15/B13,0)</f>
        <v>0.392</v>
      </c>
    </row>
    <row r="18" customFormat="false" ht="15" hidden="false" customHeight="false" outlineLevel="0" collapsed="false">
      <c r="A18" s="8" t="s">
        <v>98</v>
      </c>
      <c r="B18" s="45" t="n">
        <v>0</v>
      </c>
    </row>
    <row r="19" customFormat="false" ht="21.75" hidden="false" customHeight="true" outlineLevel="0" collapsed="false">
      <c r="A19" s="46" t="s">
        <v>99</v>
      </c>
      <c r="B19" s="47" t="n">
        <f aca="false">B15*(1-B18)</f>
        <v>392000</v>
      </c>
    </row>
  </sheetData>
  <mergeCells count="4">
    <mergeCell ref="A1:E1"/>
    <mergeCell ref="A2:E2"/>
    <mergeCell ref="A3:E3"/>
    <mergeCell ref="A12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30"/>
  </cols>
  <sheetData>
    <row r="1" customFormat="false" ht="30" hidden="false" customHeight="true" outlineLevel="0" collapsed="false">
      <c r="A1" s="12" t="s">
        <v>100</v>
      </c>
      <c r="B1" s="12"/>
      <c r="C1" s="12"/>
      <c r="D1" s="12"/>
      <c r="E1" s="12"/>
      <c r="F1" s="12"/>
      <c r="G1" s="12"/>
      <c r="H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</row>
    <row r="3" customFormat="false" ht="15" hidden="false" customHeight="true" outlineLevel="0" collapsed="false">
      <c r="A3" s="14" t="s">
        <v>101</v>
      </c>
      <c r="B3" s="14"/>
      <c r="C3" s="14"/>
      <c r="D3" s="14"/>
      <c r="E3" s="14"/>
      <c r="F3" s="14"/>
      <c r="G3" s="14"/>
      <c r="H3" s="14"/>
    </row>
    <row r="5" customFormat="false" ht="30" hidden="false" customHeight="true" outlineLevel="0" collapsed="false">
      <c r="A5" s="15" t="s">
        <v>102</v>
      </c>
      <c r="B5" s="15" t="s">
        <v>103</v>
      </c>
      <c r="C5" s="15" t="s">
        <v>104</v>
      </c>
      <c r="D5" s="15" t="s">
        <v>50</v>
      </c>
      <c r="E5" s="15" t="s">
        <v>105</v>
      </c>
      <c r="F5" s="15" t="s">
        <v>106</v>
      </c>
      <c r="G5" s="15" t="s">
        <v>107</v>
      </c>
      <c r="H5" s="15" t="s">
        <v>52</v>
      </c>
    </row>
    <row r="6" customFormat="false" ht="19.5" hidden="false" customHeight="true" outlineLevel="0" collapsed="false">
      <c r="A6" s="48" t="s">
        <v>108</v>
      </c>
      <c r="B6" s="48"/>
      <c r="C6" s="48"/>
      <c r="D6" s="48"/>
      <c r="E6" s="48"/>
      <c r="F6" s="48"/>
      <c r="G6" s="48"/>
      <c r="H6" s="48"/>
    </row>
    <row r="7" customFormat="false" ht="18" hidden="false" customHeight="true" outlineLevel="0" collapsed="false">
      <c r="A7" s="17" t="s">
        <v>109</v>
      </c>
      <c r="B7" s="18" t="s">
        <v>110</v>
      </c>
      <c r="C7" s="18" t="s">
        <v>111</v>
      </c>
      <c r="D7" s="49" t="s">
        <v>112</v>
      </c>
      <c r="E7" s="20" t="n">
        <v>1</v>
      </c>
      <c r="F7" s="50" t="n">
        <f aca="false">E7</f>
        <v>1</v>
      </c>
      <c r="G7" s="49" t="s">
        <v>113</v>
      </c>
      <c r="H7" s="18"/>
    </row>
    <row r="8" customFormat="false" ht="18" hidden="false" customHeight="true" outlineLevel="0" collapsed="false">
      <c r="A8" s="17" t="s">
        <v>114</v>
      </c>
      <c r="B8" s="18" t="s">
        <v>115</v>
      </c>
      <c r="C8" s="18" t="s">
        <v>111</v>
      </c>
      <c r="D8" s="49" t="s">
        <v>116</v>
      </c>
      <c r="E8" s="20" t="n">
        <v>0.85</v>
      </c>
      <c r="F8" s="50" t="n">
        <f aca="false">E8</f>
        <v>0.85</v>
      </c>
      <c r="G8" s="49" t="s">
        <v>113</v>
      </c>
      <c r="H8" s="18"/>
    </row>
    <row r="9" customFormat="false" ht="19.5" hidden="false" customHeight="true" outlineLevel="0" collapsed="false">
      <c r="A9" s="48" t="s">
        <v>117</v>
      </c>
      <c r="B9" s="48"/>
      <c r="C9" s="48"/>
      <c r="D9" s="48"/>
      <c r="E9" s="48"/>
      <c r="F9" s="48"/>
      <c r="G9" s="48"/>
      <c r="H9" s="48"/>
    </row>
    <row r="10" customFormat="false" ht="18" hidden="false" customHeight="true" outlineLevel="0" collapsed="false">
      <c r="A10" s="17" t="s">
        <v>118</v>
      </c>
      <c r="B10" s="18" t="s">
        <v>119</v>
      </c>
      <c r="C10" s="18" t="s">
        <v>111</v>
      </c>
      <c r="D10" s="49" t="s">
        <v>112</v>
      </c>
      <c r="E10" s="20" t="n">
        <v>1</v>
      </c>
      <c r="F10" s="50" t="n">
        <f aca="false">E10</f>
        <v>1</v>
      </c>
      <c r="G10" s="49" t="s">
        <v>24</v>
      </c>
      <c r="H10" s="18" t="s">
        <v>120</v>
      </c>
    </row>
    <row r="11" customFormat="false" ht="19.5" hidden="false" customHeight="true" outlineLevel="0" collapsed="false">
      <c r="A11" s="48" t="s">
        <v>121</v>
      </c>
      <c r="B11" s="48"/>
      <c r="C11" s="48"/>
      <c r="D11" s="48"/>
      <c r="E11" s="48"/>
      <c r="F11" s="48"/>
      <c r="G11" s="48"/>
      <c r="H11" s="48"/>
    </row>
    <row r="12" customFormat="false" ht="16.5" hidden="false" customHeight="true" outlineLevel="0" collapsed="false">
      <c r="A12" s="51" t="s">
        <v>122</v>
      </c>
      <c r="B12" s="51"/>
      <c r="C12" s="51"/>
      <c r="D12" s="51"/>
      <c r="E12" s="51"/>
      <c r="F12" s="51"/>
      <c r="G12" s="51"/>
      <c r="H12" s="51"/>
    </row>
    <row r="13" customFormat="false" ht="18" hidden="false" customHeight="true" outlineLevel="0" collapsed="false">
      <c r="A13" s="17" t="s">
        <v>123</v>
      </c>
      <c r="B13" s="18" t="s">
        <v>124</v>
      </c>
      <c r="C13" s="18" t="s">
        <v>111</v>
      </c>
      <c r="D13" s="49" t="s">
        <v>112</v>
      </c>
      <c r="E13" s="20" t="n">
        <v>1</v>
      </c>
      <c r="F13" s="50" t="n">
        <f aca="false">E13</f>
        <v>1</v>
      </c>
      <c r="G13" s="49" t="s">
        <v>113</v>
      </c>
      <c r="H13" s="18"/>
    </row>
    <row r="14" customFormat="false" ht="18" hidden="false" customHeight="true" outlineLevel="0" collapsed="false">
      <c r="A14" s="17" t="s">
        <v>125</v>
      </c>
      <c r="B14" s="18" t="s">
        <v>126</v>
      </c>
      <c r="C14" s="18" t="s">
        <v>111</v>
      </c>
      <c r="D14" s="49" t="s">
        <v>112</v>
      </c>
      <c r="E14" s="20" t="n">
        <v>1</v>
      </c>
      <c r="F14" s="50" t="n">
        <f aca="false">E14</f>
        <v>1</v>
      </c>
      <c r="G14" s="49" t="s">
        <v>113</v>
      </c>
      <c r="H14" s="18"/>
    </row>
    <row r="15" customFormat="false" ht="18" hidden="false" customHeight="true" outlineLevel="0" collapsed="false">
      <c r="A15" s="17" t="s">
        <v>127</v>
      </c>
      <c r="B15" s="18" t="s">
        <v>128</v>
      </c>
      <c r="C15" s="18" t="s">
        <v>111</v>
      </c>
      <c r="D15" s="49" t="s">
        <v>112</v>
      </c>
      <c r="E15" s="20" t="n">
        <v>1</v>
      </c>
      <c r="F15" s="50" t="n">
        <f aca="false">E15</f>
        <v>1</v>
      </c>
      <c r="G15" s="49" t="s">
        <v>113</v>
      </c>
      <c r="H15" s="18"/>
    </row>
    <row r="16" customFormat="false" ht="18" hidden="false" customHeight="true" outlineLevel="0" collapsed="false">
      <c r="A16" s="17" t="s">
        <v>129</v>
      </c>
      <c r="B16" s="18" t="s">
        <v>130</v>
      </c>
      <c r="C16" s="18" t="s">
        <v>111</v>
      </c>
      <c r="D16" s="49" t="s">
        <v>112</v>
      </c>
      <c r="E16" s="20" t="n">
        <v>1</v>
      </c>
      <c r="F16" s="50" t="n">
        <f aca="false">E16</f>
        <v>1</v>
      </c>
      <c r="G16" s="49" t="s">
        <v>113</v>
      </c>
      <c r="H16" s="18"/>
    </row>
    <row r="17" customFormat="false" ht="18" hidden="false" customHeight="true" outlineLevel="0" collapsed="false">
      <c r="A17" s="17" t="s">
        <v>131</v>
      </c>
      <c r="B17" s="18" t="s">
        <v>132</v>
      </c>
      <c r="C17" s="18" t="s">
        <v>111</v>
      </c>
      <c r="D17" s="49" t="s">
        <v>112</v>
      </c>
      <c r="E17" s="20" t="n">
        <v>1</v>
      </c>
      <c r="F17" s="50" t="n">
        <f aca="false">E17</f>
        <v>1</v>
      </c>
      <c r="G17" s="49" t="s">
        <v>113</v>
      </c>
      <c r="H17" s="18"/>
    </row>
    <row r="18" customFormat="false" ht="18" hidden="false" customHeight="true" outlineLevel="0" collapsed="false">
      <c r="A18" s="17" t="s">
        <v>133</v>
      </c>
      <c r="B18" s="18" t="s">
        <v>134</v>
      </c>
      <c r="C18" s="18" t="s">
        <v>111</v>
      </c>
      <c r="D18" s="49" t="s">
        <v>112</v>
      </c>
      <c r="E18" s="20" t="n">
        <v>1</v>
      </c>
      <c r="F18" s="50" t="n">
        <f aca="false">E18</f>
        <v>1</v>
      </c>
      <c r="G18" s="49" t="s">
        <v>113</v>
      </c>
      <c r="H18" s="18"/>
    </row>
    <row r="19" customFormat="false" ht="19.5" hidden="false" customHeight="true" outlineLevel="0" collapsed="false">
      <c r="A19" s="48" t="s">
        <v>135</v>
      </c>
      <c r="B19" s="48"/>
      <c r="C19" s="48"/>
      <c r="D19" s="48"/>
      <c r="E19" s="48"/>
      <c r="F19" s="48"/>
      <c r="G19" s="48"/>
      <c r="H19" s="48"/>
    </row>
    <row r="20" customFormat="false" ht="18" hidden="false" customHeight="true" outlineLevel="0" collapsed="false">
      <c r="A20" s="17" t="s">
        <v>136</v>
      </c>
      <c r="B20" s="18" t="s">
        <v>137</v>
      </c>
      <c r="C20" s="18" t="s">
        <v>111</v>
      </c>
      <c r="D20" s="49" t="s">
        <v>113</v>
      </c>
      <c r="E20" s="20" t="n">
        <v>0</v>
      </c>
      <c r="F20" s="50" t="n">
        <f aca="false">E20</f>
        <v>0</v>
      </c>
      <c r="G20" s="49" t="s">
        <v>113</v>
      </c>
      <c r="H20" s="18"/>
    </row>
    <row r="21" customFormat="false" ht="18" hidden="false" customHeight="true" outlineLevel="0" collapsed="false">
      <c r="A21" s="17" t="s">
        <v>138</v>
      </c>
      <c r="B21" s="18" t="s">
        <v>139</v>
      </c>
      <c r="C21" s="18" t="s">
        <v>111</v>
      </c>
      <c r="D21" s="49" t="s">
        <v>113</v>
      </c>
      <c r="E21" s="20" t="n">
        <v>0</v>
      </c>
      <c r="F21" s="50" t="n">
        <f aca="false">E21</f>
        <v>0</v>
      </c>
      <c r="G21" s="49" t="s">
        <v>113</v>
      </c>
      <c r="H21" s="18"/>
    </row>
  </sheetData>
  <mergeCells count="8">
    <mergeCell ref="A1:H1"/>
    <mergeCell ref="A2:H2"/>
    <mergeCell ref="A3:H3"/>
    <mergeCell ref="A6:H6"/>
    <mergeCell ref="A9:H9"/>
    <mergeCell ref="A11:H11"/>
    <mergeCell ref="A12:H12"/>
    <mergeCell ref="A19:H19"/>
  </mergeCells>
  <conditionalFormatting sqref="D6:D21">
    <cfRule type="cellIs" priority="2" operator="equal" aboveAverage="0" equalAverage="0" bottom="0" percent="0" rank="0" text="" dxfId="0">
      <formula>"Entregado"</formula>
    </cfRule>
    <cfRule type="cellIs" priority="3" operator="equal" aboveAverage="0" equalAverage="0" bottom="0" percent="0" rank="0" text="" dxfId="0">
      <formula>"Aprobado"</formula>
    </cfRule>
    <cfRule type="cellIs" priority="4" operator="equal" aboveAverage="0" equalAverage="0" bottom="0" percent="0" rank="0" text="" dxfId="1">
      <formula>"En revisión"</formula>
    </cfRule>
    <cfRule type="cellIs" priority="5" operator="equal" aboveAverage="0" equalAverage="0" bottom="0" percent="0" rank="0" text="" dxfId="2">
      <formula>"No aplica"</formula>
    </cfRule>
    <cfRule type="cellIs" priority="6" operator="equal" aboveAverage="0" equalAverage="0" bottom="0" percent="0" rank="0" text="" dxfId="3">
      <formula>"Pendiente"</formula>
    </cfRule>
  </conditionalFormatting>
  <conditionalFormatting sqref="F6:F21">
    <cfRule type="dataBar" priority="7">
      <dataBar showValue="0" minLength="10" maxLength="90">
        <cfvo type="num" val="0"/>
        <cfvo type="num" val="1"/>
        <color rgb="FFA86444"/>
      </dataBar>
      <extLst>
        <ext xmlns:x14="http://schemas.microsoft.com/office/spreadsheetml/2009/9/main" uri="{B025F937-C7B1-47D3-B67F-A62EFF666E3E}">
          <x14:id>{3EF874C7-5765-4FAC-A0EB-D5D24E1B5ACC}</x14:id>
        </ext>
      </extLst>
    </cfRule>
  </conditionalFormatting>
  <dataValidations count="2">
    <dataValidation allowBlank="true" errorStyle="stop" operator="between" showDropDown="false" showErrorMessage="false" showInputMessage="false" sqref="D6:D21" type="list">
      <formula1>"Pendiente,En revisión,Aprobado,Entregado,No aplica"</formula1>
      <formula2>0</formula2>
    </dataValidation>
    <dataValidation allowBlank="true" errorStyle="stop" operator="between" showDropDown="false" showErrorMessage="false" showInputMessage="false" sqref="G6:G21" type="list">
      <formula1>"Pendiente,Sí,N/A"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F874C7-5765-4FAC-A0EB-D5D24E1B5AC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A86444"/>
              <x14:axisColor rgb="FF000000"/>
            </x14:dataBar>
          </x14:cfRule>
          <xm:sqref>F6:F21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5" min="4" style="0" width="10"/>
    <col collapsed="false" customWidth="true" hidden="false" outlineLevel="0" max="6" min="6" style="0" width="14"/>
    <col collapsed="false" customWidth="true" hidden="false" outlineLevel="0" max="7" min="7" style="0" width="10"/>
    <col collapsed="false" customWidth="true" hidden="false" outlineLevel="0" max="8" min="8" style="0" width="14"/>
    <col collapsed="false" customWidth="true" hidden="false" outlineLevel="0" max="9" min="9" style="0" width="24"/>
  </cols>
  <sheetData>
    <row r="1" customFormat="false" ht="30" hidden="false" customHeight="true" outlineLevel="0" collapsed="false">
      <c r="A1" s="12" t="s">
        <v>140</v>
      </c>
      <c r="B1" s="12"/>
      <c r="C1" s="12"/>
      <c r="D1" s="12"/>
      <c r="E1" s="12"/>
      <c r="F1" s="12"/>
      <c r="G1" s="12"/>
      <c r="H1" s="12"/>
      <c r="I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</row>
    <row r="3" customFormat="false" ht="15" hidden="false" customHeight="true" outlineLevel="0" collapsed="false">
      <c r="A3" s="14" t="s">
        <v>141</v>
      </c>
      <c r="B3" s="14"/>
      <c r="C3" s="14"/>
      <c r="D3" s="14"/>
      <c r="E3" s="14"/>
      <c r="F3" s="14"/>
      <c r="G3" s="14"/>
      <c r="H3" s="14"/>
      <c r="I3" s="14"/>
    </row>
    <row r="5" customFormat="false" ht="30" hidden="false" customHeight="true" outlineLevel="0" collapsed="false">
      <c r="A5" s="15" t="s">
        <v>102</v>
      </c>
      <c r="B5" s="15" t="s">
        <v>142</v>
      </c>
      <c r="C5" s="15" t="s">
        <v>143</v>
      </c>
      <c r="D5" s="15" t="s">
        <v>144</v>
      </c>
      <c r="E5" s="15" t="s">
        <v>145</v>
      </c>
      <c r="F5" s="15" t="s">
        <v>146</v>
      </c>
      <c r="G5" s="15" t="s">
        <v>147</v>
      </c>
      <c r="H5" s="15" t="s">
        <v>148</v>
      </c>
      <c r="I5" s="15" t="s">
        <v>149</v>
      </c>
    </row>
    <row r="6" customFormat="false" ht="16.5" hidden="false" customHeight="true" outlineLevel="0" collapsed="false">
      <c r="A6" s="17" t="s">
        <v>150</v>
      </c>
      <c r="B6" s="18" t="s">
        <v>151</v>
      </c>
      <c r="C6" s="52" t="n">
        <v>1</v>
      </c>
      <c r="D6" s="52" t="n">
        <v>12</v>
      </c>
      <c r="E6" s="52" t="n">
        <v>18</v>
      </c>
      <c r="F6" s="52" t="n">
        <v>1</v>
      </c>
      <c r="G6" s="49" t="s">
        <v>152</v>
      </c>
      <c r="H6" s="53" t="n">
        <f aca="false">C6*D6*E6*F6</f>
        <v>216</v>
      </c>
      <c r="I6" s="18"/>
    </row>
    <row r="7" customFormat="false" ht="16.5" hidden="false" customHeight="true" outlineLevel="0" collapsed="false">
      <c r="A7" s="17" t="s">
        <v>153</v>
      </c>
      <c r="B7" s="18" t="s">
        <v>151</v>
      </c>
      <c r="C7" s="52" t="n">
        <v>1</v>
      </c>
      <c r="D7" s="52" t="n">
        <v>12</v>
      </c>
      <c r="E7" s="52" t="n">
        <v>18</v>
      </c>
      <c r="F7" s="52" t="n">
        <v>1</v>
      </c>
      <c r="G7" s="49" t="s">
        <v>152</v>
      </c>
      <c r="H7" s="53" t="n">
        <f aca="false">C7*D7*E7*F7</f>
        <v>216</v>
      </c>
      <c r="I7" s="18"/>
    </row>
    <row r="8" customFormat="false" ht="16.5" hidden="false" customHeight="true" outlineLevel="0" collapsed="false">
      <c r="A8" s="17" t="s">
        <v>154</v>
      </c>
      <c r="B8" s="18" t="s">
        <v>155</v>
      </c>
      <c r="C8" s="52" t="n">
        <v>8</v>
      </c>
      <c r="D8" s="52" t="n">
        <v>1.2</v>
      </c>
      <c r="E8" s="52" t="n">
        <v>1.2</v>
      </c>
      <c r="F8" s="52" t="n">
        <v>0.5</v>
      </c>
      <c r="G8" s="49" t="s">
        <v>156</v>
      </c>
      <c r="H8" s="53" t="n">
        <f aca="false">C8*D8*E8*F8</f>
        <v>5.76</v>
      </c>
      <c r="I8" s="18"/>
    </row>
    <row r="9" customFormat="false" ht="16.5" hidden="false" customHeight="true" outlineLevel="0" collapsed="false">
      <c r="A9" s="17" t="s">
        <v>157</v>
      </c>
      <c r="B9" s="18" t="s">
        <v>155</v>
      </c>
      <c r="C9" s="52" t="n">
        <v>8</v>
      </c>
      <c r="D9" s="52" t="n">
        <v>0.6</v>
      </c>
      <c r="E9" s="52" t="n">
        <v>0.6</v>
      </c>
      <c r="F9" s="52" t="n">
        <v>0.4</v>
      </c>
      <c r="G9" s="49" t="s">
        <v>156</v>
      </c>
      <c r="H9" s="53" t="n">
        <f aca="false">C9*D9*E9*F9</f>
        <v>1.152</v>
      </c>
      <c r="I9" s="18"/>
    </row>
    <row r="10" customFormat="false" ht="16.5" hidden="false" customHeight="true" outlineLevel="0" collapsed="false">
      <c r="A10" s="17" t="s">
        <v>158</v>
      </c>
      <c r="B10" s="18" t="s">
        <v>159</v>
      </c>
      <c r="C10" s="52" t="n">
        <v>12</v>
      </c>
      <c r="D10" s="52" t="n">
        <v>0.3</v>
      </c>
      <c r="E10" s="52" t="n">
        <v>0.3</v>
      </c>
      <c r="F10" s="52" t="n">
        <v>3</v>
      </c>
      <c r="G10" s="49" t="s">
        <v>156</v>
      </c>
      <c r="H10" s="53" t="n">
        <f aca="false">C10*D10*E10*F10</f>
        <v>3.24</v>
      </c>
      <c r="I10" s="18"/>
    </row>
    <row r="11" customFormat="false" ht="16.5" hidden="false" customHeight="true" outlineLevel="0" collapsed="false">
      <c r="A11" s="17" t="s">
        <v>160</v>
      </c>
      <c r="B11" s="18" t="s">
        <v>161</v>
      </c>
      <c r="C11" s="52" t="n">
        <v>1</v>
      </c>
      <c r="D11" s="52" t="n">
        <v>12</v>
      </c>
      <c r="E11" s="52" t="n">
        <v>18</v>
      </c>
      <c r="F11" s="52" t="n">
        <v>0.12</v>
      </c>
      <c r="G11" s="49" t="s">
        <v>152</v>
      </c>
      <c r="H11" s="53" t="n">
        <f aca="false">C11*D11*E11*F11</f>
        <v>25.92</v>
      </c>
      <c r="I11" s="18"/>
    </row>
    <row r="12" customFormat="false" ht="16.5" hidden="false" customHeight="true" outlineLevel="0" collapsed="false">
      <c r="A12" s="17" t="s">
        <v>162</v>
      </c>
      <c r="B12" s="18" t="s">
        <v>163</v>
      </c>
      <c r="C12" s="52" t="n">
        <v>1</v>
      </c>
      <c r="D12" s="52" t="n">
        <v>46.8</v>
      </c>
      <c r="E12" s="52" t="n">
        <v>2.6</v>
      </c>
      <c r="F12" s="52" t="n">
        <v>1</v>
      </c>
      <c r="G12" s="49" t="s">
        <v>152</v>
      </c>
      <c r="H12" s="53" t="n">
        <f aca="false">C12*D12*E12*F12</f>
        <v>121.68</v>
      </c>
      <c r="I12" s="18"/>
    </row>
    <row r="13" customFormat="false" ht="16.5" hidden="false" customHeight="true" outlineLevel="0" collapsed="false">
      <c r="A13" s="17" t="s">
        <v>164</v>
      </c>
      <c r="B13" s="18" t="s">
        <v>165</v>
      </c>
      <c r="C13" s="52" t="n">
        <v>1</v>
      </c>
      <c r="D13" s="52" t="n">
        <v>93.6</v>
      </c>
      <c r="E13" s="52" t="n">
        <v>2.6</v>
      </c>
      <c r="F13" s="52" t="n">
        <v>1</v>
      </c>
      <c r="G13" s="49" t="s">
        <v>152</v>
      </c>
      <c r="H13" s="53" t="n">
        <f aca="false">C13*D13*E13*F13</f>
        <v>243.36</v>
      </c>
      <c r="I13" s="18"/>
    </row>
    <row r="14" customFormat="false" ht="16.5" hidden="false" customHeight="true" outlineLevel="0" collapsed="false">
      <c r="A14" s="17" t="s">
        <v>166</v>
      </c>
      <c r="B14" s="18" t="s">
        <v>161</v>
      </c>
      <c r="C14" s="52" t="n">
        <v>1</v>
      </c>
      <c r="D14" s="52" t="n">
        <v>12</v>
      </c>
      <c r="E14" s="52" t="n">
        <v>18</v>
      </c>
      <c r="F14" s="52" t="n">
        <v>1</v>
      </c>
      <c r="G14" s="49" t="s">
        <v>152</v>
      </c>
      <c r="H14" s="53" t="n">
        <f aca="false">C14*D14*E14*F14</f>
        <v>216</v>
      </c>
      <c r="I14" s="18"/>
    </row>
    <row r="15" customFormat="false" ht="16.5" hidden="false" customHeight="true" outlineLevel="0" collapsed="false">
      <c r="A15" s="17" t="s">
        <v>167</v>
      </c>
      <c r="B15" s="18" t="s">
        <v>165</v>
      </c>
      <c r="C15" s="52" t="n">
        <v>1</v>
      </c>
      <c r="D15" s="52" t="n">
        <v>156</v>
      </c>
      <c r="E15" s="52" t="n">
        <v>1</v>
      </c>
      <c r="F15" s="52" t="n">
        <v>1</v>
      </c>
      <c r="G15" s="49" t="s">
        <v>152</v>
      </c>
      <c r="H15" s="53" t="n">
        <f aca="false">C15*D15*E15*F15</f>
        <v>156</v>
      </c>
      <c r="I15" s="18"/>
    </row>
    <row r="16" customFormat="false" ht="16.5" hidden="false" customHeight="true" outlineLevel="0" collapsed="false">
      <c r="A16" s="17" t="s">
        <v>168</v>
      </c>
      <c r="B16" s="18" t="s">
        <v>169</v>
      </c>
      <c r="C16" s="52" t="n">
        <v>24</v>
      </c>
      <c r="D16" s="52" t="n">
        <v>1</v>
      </c>
      <c r="E16" s="52" t="n">
        <v>1</v>
      </c>
      <c r="F16" s="52" t="n">
        <v>1</v>
      </c>
      <c r="G16" s="49" t="s">
        <v>170</v>
      </c>
      <c r="H16" s="53" t="n">
        <f aca="false">C16*D16*E16*F16</f>
        <v>24</v>
      </c>
      <c r="I16" s="18"/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0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5"/>
  </cols>
  <sheetData>
    <row r="1" customFormat="false" ht="30" hidden="false" customHeight="true" outlineLevel="0" collapsed="false">
      <c r="A1" s="12" t="s">
        <v>171</v>
      </c>
      <c r="B1" s="12"/>
      <c r="C1" s="12"/>
      <c r="D1" s="12"/>
      <c r="E1" s="12"/>
      <c r="F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</row>
    <row r="3" customFormat="false" ht="15" hidden="false" customHeight="true" outlineLevel="0" collapsed="false">
      <c r="A3" s="14" t="s">
        <v>172</v>
      </c>
      <c r="B3" s="14"/>
      <c r="C3" s="14"/>
      <c r="D3" s="14"/>
      <c r="E3" s="14"/>
      <c r="F3" s="14"/>
    </row>
    <row r="5" customFormat="false" ht="30" hidden="false" customHeight="true" outlineLevel="0" collapsed="false">
      <c r="A5" s="15" t="s">
        <v>102</v>
      </c>
      <c r="B5" s="15" t="s">
        <v>173</v>
      </c>
      <c r="C5" s="15" t="s">
        <v>147</v>
      </c>
      <c r="D5" s="15" t="s">
        <v>174</v>
      </c>
      <c r="E5" s="15" t="s">
        <v>175</v>
      </c>
      <c r="F5" s="15" t="s">
        <v>176</v>
      </c>
    </row>
    <row r="6" customFormat="false" ht="19.5" hidden="false" customHeight="true" outlineLevel="0" collapsed="false">
      <c r="A6" s="48" t="s">
        <v>177</v>
      </c>
      <c r="B6" s="48"/>
      <c r="C6" s="48"/>
      <c r="D6" s="48"/>
      <c r="E6" s="48"/>
      <c r="F6" s="48"/>
    </row>
    <row r="7" customFormat="false" ht="16.5" hidden="false" customHeight="true" outlineLevel="0" collapsed="false">
      <c r="A7" s="17" t="s">
        <v>150</v>
      </c>
      <c r="B7" s="18" t="s">
        <v>178</v>
      </c>
      <c r="C7" s="49" t="s">
        <v>152</v>
      </c>
      <c r="D7" s="53" t="n">
        <f aca="false">SUMIF(Generadores!A6:A16,A7,Generadores!H6:H16)</f>
        <v>216</v>
      </c>
      <c r="E7" s="54" t="n">
        <v>18</v>
      </c>
      <c r="F7" s="21" t="n">
        <f aca="false">D7*E7</f>
        <v>3888</v>
      </c>
    </row>
    <row r="8" customFormat="false" ht="16.5" hidden="false" customHeight="true" outlineLevel="0" collapsed="false">
      <c r="A8" s="17" t="s">
        <v>153</v>
      </c>
      <c r="B8" s="18" t="s">
        <v>179</v>
      </c>
      <c r="C8" s="49" t="s">
        <v>152</v>
      </c>
      <c r="D8" s="53" t="n">
        <f aca="false">SUMIF(Generadores!A6:A16,A8,Generadores!H6:H16)</f>
        <v>216</v>
      </c>
      <c r="E8" s="54" t="n">
        <v>15</v>
      </c>
      <c r="F8" s="21" t="n">
        <f aca="false">D8*E8</f>
        <v>3240</v>
      </c>
    </row>
    <row r="9" customFormat="false" ht="19.5" hidden="false" customHeight="true" outlineLevel="0" collapsed="false">
      <c r="A9" s="48" t="s">
        <v>180</v>
      </c>
      <c r="B9" s="48"/>
      <c r="C9" s="48"/>
      <c r="D9" s="48"/>
      <c r="E9" s="48"/>
      <c r="F9" s="48"/>
    </row>
    <row r="10" customFormat="false" ht="16.5" hidden="false" customHeight="true" outlineLevel="0" collapsed="false">
      <c r="A10" s="17" t="s">
        <v>154</v>
      </c>
      <c r="B10" s="18" t="s">
        <v>181</v>
      </c>
      <c r="C10" s="49" t="s">
        <v>156</v>
      </c>
      <c r="D10" s="53" t="n">
        <f aca="false">SUMIF(Generadores!A6:A16,A10,Generadores!H6:H16)</f>
        <v>5.76</v>
      </c>
      <c r="E10" s="54" t="n">
        <v>220</v>
      </c>
      <c r="F10" s="21" t="n">
        <f aca="false">D10*E10</f>
        <v>1267.2</v>
      </c>
    </row>
    <row r="11" customFormat="false" ht="16.5" hidden="false" customHeight="true" outlineLevel="0" collapsed="false">
      <c r="A11" s="17" t="s">
        <v>157</v>
      </c>
      <c r="B11" s="18" t="s">
        <v>182</v>
      </c>
      <c r="C11" s="49" t="s">
        <v>156</v>
      </c>
      <c r="D11" s="53" t="n">
        <f aca="false">SUMIF(Generadores!A6:A16,A11,Generadores!H6:H16)</f>
        <v>1.152</v>
      </c>
      <c r="E11" s="54" t="n">
        <v>2400</v>
      </c>
      <c r="F11" s="21" t="n">
        <f aca="false">D11*E11</f>
        <v>2764.8</v>
      </c>
    </row>
    <row r="12" customFormat="false" ht="19.5" hidden="false" customHeight="true" outlineLevel="0" collapsed="false">
      <c r="A12" s="48" t="s">
        <v>183</v>
      </c>
      <c r="B12" s="48"/>
      <c r="C12" s="48"/>
      <c r="D12" s="48"/>
      <c r="E12" s="48"/>
      <c r="F12" s="48"/>
    </row>
    <row r="13" customFormat="false" ht="16.5" hidden="false" customHeight="true" outlineLevel="0" collapsed="false">
      <c r="A13" s="17" t="s">
        <v>158</v>
      </c>
      <c r="B13" s="18" t="s">
        <v>184</v>
      </c>
      <c r="C13" s="49" t="s">
        <v>156</v>
      </c>
      <c r="D13" s="53" t="n">
        <f aca="false">SUMIF(Generadores!A6:A16,A13,Generadores!H6:H16)</f>
        <v>3.24</v>
      </c>
      <c r="E13" s="54" t="n">
        <v>3800</v>
      </c>
      <c r="F13" s="21" t="n">
        <f aca="false">D13*E13</f>
        <v>12312</v>
      </c>
    </row>
    <row r="14" customFormat="false" ht="16.5" hidden="false" customHeight="true" outlineLevel="0" collapsed="false">
      <c r="A14" s="17" t="s">
        <v>160</v>
      </c>
      <c r="B14" s="18" t="s">
        <v>185</v>
      </c>
      <c r="C14" s="49" t="s">
        <v>152</v>
      </c>
      <c r="D14" s="53" t="n">
        <f aca="false">SUMIF(Generadores!A6:A16,A14,Generadores!H6:H16)</f>
        <v>25.92</v>
      </c>
      <c r="E14" s="54" t="n">
        <v>950</v>
      </c>
      <c r="F14" s="21" t="n">
        <f aca="false">D14*E14</f>
        <v>24624</v>
      </c>
    </row>
    <row r="15" customFormat="false" ht="19.5" hidden="false" customHeight="true" outlineLevel="0" collapsed="false">
      <c r="A15" s="48" t="s">
        <v>186</v>
      </c>
      <c r="B15" s="48"/>
      <c r="C15" s="48"/>
      <c r="D15" s="48"/>
      <c r="E15" s="48"/>
      <c r="F15" s="48"/>
    </row>
    <row r="16" customFormat="false" ht="16.5" hidden="false" customHeight="true" outlineLevel="0" collapsed="false">
      <c r="A16" s="17" t="s">
        <v>162</v>
      </c>
      <c r="B16" s="18" t="s">
        <v>187</v>
      </c>
      <c r="C16" s="49" t="s">
        <v>152</v>
      </c>
      <c r="D16" s="53" t="n">
        <f aca="false">SUMIF(Generadores!A6:A16,A16,Generadores!H6:H16)</f>
        <v>121.68</v>
      </c>
      <c r="E16" s="54" t="n">
        <v>380</v>
      </c>
      <c r="F16" s="21" t="n">
        <f aca="false">D16*E16</f>
        <v>46238.4</v>
      </c>
    </row>
    <row r="17" customFormat="false" ht="16.5" hidden="false" customHeight="true" outlineLevel="0" collapsed="false">
      <c r="A17" s="17" t="s">
        <v>164</v>
      </c>
      <c r="B17" s="18" t="s">
        <v>188</v>
      </c>
      <c r="C17" s="49" t="s">
        <v>152</v>
      </c>
      <c r="D17" s="53" t="n">
        <f aca="false">SUMIF(Generadores!A6:A16,A17,Generadores!H6:H16)</f>
        <v>243.36</v>
      </c>
      <c r="E17" s="54" t="n">
        <v>165</v>
      </c>
      <c r="F17" s="21" t="n">
        <f aca="false">D17*E17</f>
        <v>40154.4</v>
      </c>
    </row>
    <row r="18" customFormat="false" ht="19.5" hidden="false" customHeight="true" outlineLevel="0" collapsed="false">
      <c r="A18" s="48" t="s">
        <v>189</v>
      </c>
      <c r="B18" s="48"/>
      <c r="C18" s="48"/>
      <c r="D18" s="48"/>
      <c r="E18" s="48"/>
      <c r="F18" s="48"/>
    </row>
    <row r="19" customFormat="false" ht="16.5" hidden="false" customHeight="true" outlineLevel="0" collapsed="false">
      <c r="A19" s="17" t="s">
        <v>166</v>
      </c>
      <c r="B19" s="18" t="s">
        <v>190</v>
      </c>
      <c r="C19" s="49" t="s">
        <v>152</v>
      </c>
      <c r="D19" s="53" t="n">
        <f aca="false">SUMIF(Generadores!A6:A16,A19,Generadores!H6:H16)</f>
        <v>216</v>
      </c>
      <c r="E19" s="54" t="n">
        <v>620</v>
      </c>
      <c r="F19" s="21" t="n">
        <f aca="false">D19*E19</f>
        <v>133920</v>
      </c>
    </row>
    <row r="20" customFormat="false" ht="16.5" hidden="false" customHeight="true" outlineLevel="0" collapsed="false">
      <c r="A20" s="17" t="s">
        <v>167</v>
      </c>
      <c r="B20" s="18" t="s">
        <v>191</v>
      </c>
      <c r="C20" s="49" t="s">
        <v>152</v>
      </c>
      <c r="D20" s="53" t="n">
        <f aca="false">SUMIF(Generadores!A6:A16,A20,Generadores!H6:H16)</f>
        <v>156</v>
      </c>
      <c r="E20" s="54" t="n">
        <v>95</v>
      </c>
      <c r="F20" s="21" t="n">
        <f aca="false">D20*E20</f>
        <v>14820</v>
      </c>
    </row>
    <row r="21" customFormat="false" ht="19.5" hidden="false" customHeight="true" outlineLevel="0" collapsed="false">
      <c r="A21" s="48" t="s">
        <v>192</v>
      </c>
      <c r="B21" s="48"/>
      <c r="C21" s="48"/>
      <c r="D21" s="48"/>
      <c r="E21" s="48"/>
      <c r="F21" s="48"/>
    </row>
    <row r="22" customFormat="false" ht="16.5" hidden="false" customHeight="true" outlineLevel="0" collapsed="false">
      <c r="A22" s="17" t="s">
        <v>168</v>
      </c>
      <c r="B22" s="18" t="s">
        <v>193</v>
      </c>
      <c r="C22" s="49" t="s">
        <v>170</v>
      </c>
      <c r="D22" s="53" t="n">
        <f aca="false">SUMIF(Generadores!A6:A16,A22,Generadores!H6:H16)</f>
        <v>24</v>
      </c>
      <c r="E22" s="54" t="n">
        <v>280</v>
      </c>
      <c r="F22" s="21" t="n">
        <f aca="false">D22*E22</f>
        <v>6720</v>
      </c>
    </row>
    <row r="23" customFormat="false" ht="19.5" hidden="false" customHeight="true" outlineLevel="0" collapsed="false">
      <c r="A23" s="26"/>
      <c r="B23" s="27" t="s">
        <v>194</v>
      </c>
      <c r="C23" s="26"/>
      <c r="D23" s="26"/>
      <c r="E23" s="26"/>
      <c r="F23" s="28" t="n">
        <f aca="false">SUM(F6:F22)</f>
        <v>289948.8</v>
      </c>
    </row>
  </sheetData>
  <mergeCells count="9">
    <mergeCell ref="A1:F1"/>
    <mergeCell ref="A2:F2"/>
    <mergeCell ref="A3:F3"/>
    <mergeCell ref="A6:F6"/>
    <mergeCell ref="A9:F9"/>
    <mergeCell ref="A12:F12"/>
    <mergeCell ref="A15:F15"/>
    <mergeCell ref="A18:F18"/>
    <mergeCell ref="A21:F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0"/>
    <col collapsed="false" customWidth="true" hidden="false" outlineLevel="0" max="3" min="3" style="0" width="24"/>
    <col collapsed="false" customWidth="true" hidden="false" outlineLevel="0" max="4" min="4" style="0" width="9"/>
    <col collapsed="false" customWidth="true" hidden="false" outlineLevel="0" max="7" min="5" style="0" width="13"/>
    <col collapsed="false" customWidth="true" hidden="false" outlineLevel="0" max="8" min="8" style="0" width="11"/>
    <col collapsed="false" customWidth="true" hidden="false" outlineLevel="0" max="9" min="9" style="0" width="16"/>
    <col collapsed="false" customWidth="true" hidden="false" outlineLevel="0" max="10" min="10" style="0" width="18"/>
    <col collapsed="false" customWidth="true" hidden="false" outlineLevel="0" max="11" min="11" style="0" width="11"/>
    <col collapsed="false" customWidth="true" hidden="false" outlineLevel="0" max="12" min="12" style="0" width="22"/>
  </cols>
  <sheetData>
    <row r="1" customFormat="false" ht="30" hidden="false" customHeight="true" outlineLevel="0" collapsed="false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customFormat="false" ht="15" hidden="false" customHeight="true" outlineLevel="0" collapsed="false">
      <c r="A3" s="14" t="s">
        <v>196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customFormat="false" ht="30" hidden="false" customHeight="true" outlineLevel="0" collapsed="false">
      <c r="A5" s="15" t="s">
        <v>40</v>
      </c>
      <c r="B5" s="15" t="s">
        <v>102</v>
      </c>
      <c r="C5" s="15" t="s">
        <v>197</v>
      </c>
      <c r="D5" s="15" t="s">
        <v>147</v>
      </c>
      <c r="E5" s="15" t="s">
        <v>198</v>
      </c>
      <c r="F5" s="15" t="s">
        <v>199</v>
      </c>
      <c r="G5" s="15" t="s">
        <v>200</v>
      </c>
      <c r="H5" s="15" t="s">
        <v>201</v>
      </c>
      <c r="I5" s="15" t="s">
        <v>202</v>
      </c>
      <c r="J5" s="15" t="s">
        <v>203</v>
      </c>
      <c r="K5" s="15" t="s">
        <v>50</v>
      </c>
      <c r="L5" s="15" t="s">
        <v>52</v>
      </c>
    </row>
    <row r="6" customFormat="false" ht="16.5" hidden="false" customHeight="true" outlineLevel="0" collapsed="false">
      <c r="A6" s="18" t="n">
        <v>1</v>
      </c>
      <c r="B6" s="17" t="s">
        <v>204</v>
      </c>
      <c r="C6" s="18" t="s">
        <v>205</v>
      </c>
      <c r="D6" s="18" t="s">
        <v>206</v>
      </c>
      <c r="E6" s="52" t="n">
        <v>200</v>
      </c>
      <c r="F6" s="52" t="n">
        <v>200</v>
      </c>
      <c r="G6" s="52" t="n">
        <v>120</v>
      </c>
      <c r="H6" s="49" t="n">
        <f aca="false">F6-G6</f>
        <v>80</v>
      </c>
      <c r="I6" s="18" t="s">
        <v>207</v>
      </c>
      <c r="J6" s="18" t="s">
        <v>208</v>
      </c>
      <c r="K6" s="49" t="str">
        <f aca="false">IF(F6&gt;=E6,"Completo",IF(F6&gt;0,"Parcial","Pendiente"))</f>
        <v>Completo</v>
      </c>
      <c r="L6" s="18"/>
    </row>
    <row r="7" customFormat="false" ht="16.5" hidden="false" customHeight="true" outlineLevel="0" collapsed="false">
      <c r="A7" s="18" t="n">
        <v>2</v>
      </c>
      <c r="B7" s="17" t="s">
        <v>209</v>
      </c>
      <c r="C7" s="18" t="s">
        <v>210</v>
      </c>
      <c r="D7" s="18" t="s">
        <v>211</v>
      </c>
      <c r="E7" s="52" t="n">
        <v>150</v>
      </c>
      <c r="F7" s="52" t="n">
        <v>150</v>
      </c>
      <c r="G7" s="52" t="n">
        <v>90</v>
      </c>
      <c r="H7" s="49" t="n">
        <f aca="false">F7-G7</f>
        <v>60</v>
      </c>
      <c r="I7" s="18" t="s">
        <v>207</v>
      </c>
      <c r="J7" s="18" t="s">
        <v>212</v>
      </c>
      <c r="K7" s="49" t="str">
        <f aca="false">IF(F7&gt;=E7,"Completo",IF(F7&gt;0,"Parcial","Pendiente"))</f>
        <v>Completo</v>
      </c>
      <c r="L7" s="18"/>
    </row>
    <row r="8" customFormat="false" ht="16.5" hidden="false" customHeight="true" outlineLevel="0" collapsed="false">
      <c r="A8" s="18" t="n">
        <v>3</v>
      </c>
      <c r="B8" s="17" t="s">
        <v>213</v>
      </c>
      <c r="C8" s="18" t="s">
        <v>214</v>
      </c>
      <c r="D8" s="18" t="s">
        <v>211</v>
      </c>
      <c r="E8" s="52" t="n">
        <v>3000</v>
      </c>
      <c r="F8" s="52" t="n">
        <v>2500</v>
      </c>
      <c r="G8" s="52" t="n">
        <v>1800</v>
      </c>
      <c r="H8" s="49" t="n">
        <f aca="false">F8-G8</f>
        <v>700</v>
      </c>
      <c r="I8" s="18" t="s">
        <v>207</v>
      </c>
      <c r="J8" s="18" t="s">
        <v>215</v>
      </c>
      <c r="K8" s="49" t="str">
        <f aca="false">IF(F8&gt;=E8,"Completo",IF(F8&gt;0,"Parcial","Pendiente"))</f>
        <v>Parcial</v>
      </c>
      <c r="L8" s="18"/>
    </row>
    <row r="9" customFormat="false" ht="16.5" hidden="false" customHeight="true" outlineLevel="0" collapsed="false">
      <c r="A9" s="18" t="n">
        <v>4</v>
      </c>
      <c r="B9" s="17" t="s">
        <v>216</v>
      </c>
      <c r="C9" s="18" t="s">
        <v>217</v>
      </c>
      <c r="D9" s="18" t="s">
        <v>156</v>
      </c>
      <c r="E9" s="52" t="n">
        <v>40</v>
      </c>
      <c r="F9" s="52" t="n">
        <v>40</v>
      </c>
      <c r="G9" s="52" t="n">
        <v>25</v>
      </c>
      <c r="H9" s="49" t="n">
        <f aca="false">F9-G9</f>
        <v>15</v>
      </c>
      <c r="I9" s="18" t="s">
        <v>218</v>
      </c>
      <c r="J9" s="18" t="s">
        <v>219</v>
      </c>
      <c r="K9" s="49" t="str">
        <f aca="false">IF(F9&gt;=E9,"Completo",IF(F9&gt;0,"Parcial","Pendiente"))</f>
        <v>Completo</v>
      </c>
      <c r="L9" s="18"/>
    </row>
  </sheetData>
  <mergeCells count="3">
    <mergeCell ref="A1:L1"/>
    <mergeCell ref="A2:L2"/>
    <mergeCell ref="A3:L3"/>
  </mergeCells>
  <conditionalFormatting sqref="K6:K9">
    <cfRule type="cellIs" priority="2" operator="equal" aboveAverage="0" equalAverage="0" bottom="0" percent="0" rank="0" text="" dxfId="0">
      <formula>"Completo"</formula>
    </cfRule>
    <cfRule type="cellIs" priority="3" operator="equal" aboveAverage="0" equalAverage="0" bottom="0" percent="0" rank="0" text="" dxfId="1">
      <formula>"Parcial"</formula>
    </cfRule>
    <cfRule type="cellIs" priority="4" operator="equal" aboveAverage="0" equalAverage="0" bottom="0" percent="0" rank="0" text="" dxfId="3">
      <formula>"Pendiente"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0"/>
    <col collapsed="false" customWidth="true" hidden="false" outlineLevel="0" max="3" min="3" style="0" width="24"/>
    <col collapsed="false" customWidth="true" hidden="false" outlineLevel="0" max="4" min="4" style="0" width="10"/>
    <col collapsed="false" customWidth="true" hidden="false" outlineLevel="0" max="5" min="5" style="0" width="20"/>
    <col collapsed="false" customWidth="true" hidden="false" outlineLevel="0" max="7" min="6" style="0" width="15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22"/>
  </cols>
  <sheetData>
    <row r="1" customFormat="false" ht="30" hidden="false" customHeight="true" outlineLevel="0" collapsed="false">
      <c r="A1" s="12" t="s">
        <v>220</v>
      </c>
      <c r="B1" s="12"/>
      <c r="C1" s="12"/>
      <c r="D1" s="12"/>
      <c r="E1" s="12"/>
      <c r="F1" s="12"/>
      <c r="G1" s="12"/>
      <c r="H1" s="12"/>
      <c r="I1" s="12"/>
      <c r="J1" s="12"/>
    </row>
    <row r="2" customFormat="false" ht="19.5" hidden="false" customHeight="true" outlineLevel="0" collapsed="false">
      <c r="A2" s="13" t="str">
        <f aca="false">Portada!B5&amp;"   |   Cliente: "&amp;Portada!B6&amp;"   |   Código: "&amp;Portada!B4</f>
        <v>[Nombre del proyecto]   |   Cliente: [Nombre del cliente]   |   Código: [PROY-001]</v>
      </c>
      <c r="B2" s="13"/>
      <c r="C2" s="13"/>
      <c r="D2" s="13"/>
      <c r="E2" s="13"/>
      <c r="F2" s="13"/>
      <c r="G2" s="13"/>
      <c r="H2" s="13"/>
      <c r="I2" s="13"/>
      <c r="J2" s="13"/>
    </row>
    <row r="3" customFormat="false" ht="15" hidden="false" customHeight="true" outlineLevel="0" collapsed="false">
      <c r="A3" s="14" t="s">
        <v>221</v>
      </c>
      <c r="B3" s="14"/>
      <c r="C3" s="14"/>
      <c r="D3" s="14"/>
      <c r="E3" s="14"/>
      <c r="F3" s="14"/>
      <c r="G3" s="14"/>
      <c r="H3" s="14"/>
      <c r="I3" s="14"/>
      <c r="J3" s="14"/>
    </row>
    <row r="5" customFormat="false" ht="30" hidden="false" customHeight="true" outlineLevel="0" collapsed="false">
      <c r="A5" s="15" t="s">
        <v>40</v>
      </c>
      <c r="B5" s="15" t="s">
        <v>222</v>
      </c>
      <c r="C5" s="15" t="s">
        <v>223</v>
      </c>
      <c r="D5" s="15" t="s">
        <v>174</v>
      </c>
      <c r="E5" s="15" t="s">
        <v>224</v>
      </c>
      <c r="F5" s="15" t="s">
        <v>225</v>
      </c>
      <c r="G5" s="15" t="s">
        <v>226</v>
      </c>
      <c r="H5" s="15" t="s">
        <v>50</v>
      </c>
      <c r="I5" s="15" t="s">
        <v>227</v>
      </c>
      <c r="J5" s="15" t="s">
        <v>52</v>
      </c>
    </row>
    <row r="6" customFormat="false" ht="16.5" hidden="false" customHeight="true" outlineLevel="0" collapsed="false">
      <c r="A6" s="18" t="n">
        <v>1</v>
      </c>
      <c r="B6" s="17" t="s">
        <v>228</v>
      </c>
      <c r="C6" s="18" t="s">
        <v>229</v>
      </c>
      <c r="D6" s="49" t="n">
        <v>2</v>
      </c>
      <c r="E6" s="18" t="s">
        <v>111</v>
      </c>
      <c r="F6" s="18" t="s">
        <v>15</v>
      </c>
      <c r="G6" s="18"/>
      <c r="H6" s="49" t="s">
        <v>230</v>
      </c>
      <c r="I6" s="49" t="s">
        <v>231</v>
      </c>
      <c r="J6" s="18"/>
    </row>
    <row r="7" customFormat="false" ht="16.5" hidden="false" customHeight="true" outlineLevel="0" collapsed="false">
      <c r="A7" s="18" t="n">
        <v>2</v>
      </c>
      <c r="B7" s="17" t="s">
        <v>232</v>
      </c>
      <c r="C7" s="18" t="s">
        <v>233</v>
      </c>
      <c r="D7" s="49" t="n">
        <v>1</v>
      </c>
      <c r="E7" s="18" t="s">
        <v>111</v>
      </c>
      <c r="F7" s="18" t="s">
        <v>15</v>
      </c>
      <c r="G7" s="18"/>
      <c r="H7" s="49" t="s">
        <v>230</v>
      </c>
      <c r="I7" s="49" t="s">
        <v>231</v>
      </c>
      <c r="J7" s="18"/>
    </row>
    <row r="8" customFormat="false" ht="16.5" hidden="false" customHeight="true" outlineLevel="0" collapsed="false">
      <c r="A8" s="18" t="n">
        <v>3</v>
      </c>
      <c r="B8" s="17" t="s">
        <v>234</v>
      </c>
      <c r="C8" s="18" t="s">
        <v>235</v>
      </c>
      <c r="D8" s="49" t="n">
        <v>1</v>
      </c>
      <c r="E8" s="18" t="s">
        <v>111</v>
      </c>
      <c r="F8" s="18" t="s">
        <v>15</v>
      </c>
      <c r="G8" s="18" t="s">
        <v>15</v>
      </c>
      <c r="H8" s="49" t="s">
        <v>236</v>
      </c>
      <c r="I8" s="49" t="s">
        <v>231</v>
      </c>
      <c r="J8" s="18"/>
    </row>
    <row r="9" customFormat="false" ht="16.5" hidden="false" customHeight="true" outlineLevel="0" collapsed="false">
      <c r="A9" s="18" t="n">
        <v>4</v>
      </c>
      <c r="B9" s="17" t="s">
        <v>237</v>
      </c>
      <c r="C9" s="18" t="s">
        <v>238</v>
      </c>
      <c r="D9" s="49" t="n">
        <v>4</v>
      </c>
      <c r="E9" s="18" t="s">
        <v>111</v>
      </c>
      <c r="F9" s="18" t="s">
        <v>15</v>
      </c>
      <c r="G9" s="18"/>
      <c r="H9" s="49" t="s">
        <v>230</v>
      </c>
      <c r="I9" s="49" t="s">
        <v>239</v>
      </c>
      <c r="J9" s="18"/>
    </row>
  </sheetData>
  <mergeCells count="3">
    <mergeCell ref="A1:J1"/>
    <mergeCell ref="A2:J2"/>
    <mergeCell ref="A3:J3"/>
  </mergeCells>
  <conditionalFormatting sqref="H6:H9">
    <cfRule type="cellIs" priority="2" operator="equal" aboveAverage="0" equalAverage="0" bottom="0" percent="0" rank="0" text="" dxfId="0">
      <formula>"Disponible"</formula>
    </cfRule>
    <cfRule type="cellIs" priority="3" operator="equal" aboveAverage="0" equalAverage="0" bottom="0" percent="0" rank="0" text="" dxfId="1">
      <formula>"En uso"</formula>
    </cfRule>
    <cfRule type="cellIs" priority="4" operator="equal" aboveAverage="0" equalAverage="0" bottom="0" percent="0" rank="0" text="" dxfId="2">
      <formula>"En reparación"</formula>
    </cfRule>
    <cfRule type="cellIs" priority="5" operator="equal" aboveAverage="0" equalAverage="0" bottom="0" percent="0" rank="0" text="" dxfId="3">
      <formula>"Extraviada"</formula>
    </cfRule>
  </conditionalFormatting>
  <conditionalFormatting sqref="I6:I9">
    <cfRule type="cellIs" priority="6" operator="equal" aboveAverage="0" equalAverage="0" bottom="0" percent="0" rank="0" text="" dxfId="0">
      <formula>"Bueno"</formula>
    </cfRule>
    <cfRule type="cellIs" priority="7" operator="equal" aboveAverage="0" equalAverage="0" bottom="0" percent="0" rank="0" text="" dxfId="1">
      <formula>"Regular"</formula>
    </cfRule>
    <cfRule type="cellIs" priority="8" operator="equal" aboveAverage="0" equalAverage="0" bottom="0" percent="0" rank="0" text="" dxfId="3">
      <formula>"Malo"</formula>
    </cfRule>
  </conditionalFormatting>
  <dataValidations count="2">
    <dataValidation allowBlank="true" errorStyle="stop" operator="between" showDropDown="false" showErrorMessage="false" showInputMessage="false" sqref="H6:H9" type="list">
      <formula1>"Disponible,En uso,En reparación,Extraviada"</formula1>
      <formula2>0</formula2>
    </dataValidation>
    <dataValidation allowBlank="true" errorStyle="stop" operator="between" showDropDown="false" showErrorMessage="false" showInputMessage="false" sqref="I6:I9" type="list">
      <formula1>"Bueno,Regular,Malo"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2026-07-09T01:22:15Z</dcterms:created>
  <dc:creator>openpyxl</dc:creator>
  <dc:description/>
  <dc:language>en-US</dc:language>
  <cp:lastModifiedBy/>
  <dcterms:modified xsi:type="dcterms:W3CDTF">2026-07-09T01:22:29Z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